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3230"/>
  </bookViews>
  <sheets>
    <sheet name="Hoja1" sheetId="1" r:id="rId1"/>
  </sheets>
  <calcPr calcId="145621"/>
  <extLst>
    <ext uri="GoogleSheetsCustomDataVersion2">
      <go:sheetsCustomData xmlns:go="http://customooxmlschemas.google.com/" r:id="rId5" roundtripDataChecksum="+Dbo3LmplY8TievBGviibsWr2zwXsWiFSyKyVIvyexo="/>
    </ext>
  </extLst>
</workbook>
</file>

<file path=xl/calcChain.xml><?xml version="1.0" encoding="utf-8"?>
<calcChain xmlns="http://schemas.openxmlformats.org/spreadsheetml/2006/main">
  <c r="D117" i="1" l="1"/>
  <c r="C116" i="1"/>
  <c r="D114" i="1"/>
  <c r="C114" i="1"/>
  <c r="B113" i="1"/>
  <c r="B112" i="1"/>
  <c r="B114" i="1" s="1"/>
  <c r="D96" i="1"/>
  <c r="D115" i="1" s="1"/>
  <c r="C96" i="1"/>
  <c r="C115" i="1" s="1"/>
  <c r="C119" i="1" s="1"/>
  <c r="B96" i="1"/>
  <c r="B94" i="1"/>
  <c r="C117" i="1" s="1"/>
  <c r="C93" i="1"/>
  <c r="D116" i="1" s="1"/>
  <c r="B93" i="1"/>
  <c r="B116" i="1" s="1"/>
  <c r="F85" i="1"/>
  <c r="F84" i="1"/>
  <c r="D73" i="1"/>
  <c r="C73" i="1"/>
  <c r="B73" i="1"/>
  <c r="H71" i="1"/>
  <c r="C71" i="1"/>
  <c r="C106" i="1" s="1"/>
  <c r="H70" i="1"/>
  <c r="H72" i="1" s="1"/>
  <c r="B67" i="1"/>
  <c r="B66" i="1"/>
  <c r="C66" i="1" s="1"/>
  <c r="C59" i="1"/>
  <c r="H85" i="1" s="1"/>
  <c r="D58" i="1"/>
  <c r="D63" i="1" s="1"/>
  <c r="C58" i="1"/>
  <c r="C63" i="1" s="1"/>
  <c r="B58" i="1"/>
  <c r="B59" i="1" s="1"/>
  <c r="D57" i="1"/>
  <c r="D62" i="1" s="1"/>
  <c r="C57" i="1"/>
  <c r="C62" i="1" s="1"/>
  <c r="B57" i="1"/>
  <c r="B62" i="1" s="1"/>
  <c r="D56" i="1"/>
  <c r="D59" i="1" s="1"/>
  <c r="C56" i="1"/>
  <c r="C61" i="1" s="1"/>
  <c r="B56" i="1"/>
  <c r="B61" i="1" s="1"/>
  <c r="B41" i="1"/>
  <c r="B84" i="1" s="1"/>
  <c r="D119" i="1" l="1"/>
  <c r="D68" i="1"/>
  <c r="I85" i="1"/>
  <c r="D81" i="1"/>
  <c r="B81" i="1"/>
  <c r="G85" i="1"/>
  <c r="B65" i="1"/>
  <c r="B68" i="1"/>
  <c r="D66" i="1"/>
  <c r="D69" i="1" s="1"/>
  <c r="D64" i="1"/>
  <c r="D65" i="1" s="1"/>
  <c r="D70" i="1" s="1"/>
  <c r="D72" i="1" s="1"/>
  <c r="D74" i="1" s="1"/>
  <c r="C84" i="1"/>
  <c r="C64" i="1"/>
  <c r="B69" i="1"/>
  <c r="B63" i="1"/>
  <c r="B64" i="1" s="1"/>
  <c r="C81" i="1"/>
  <c r="D107" i="1" s="1"/>
  <c r="B115" i="1"/>
  <c r="D71" i="1"/>
  <c r="D106" i="1" s="1"/>
  <c r="D61" i="1"/>
  <c r="C68" i="1"/>
  <c r="C69" i="1" s="1"/>
  <c r="B117" i="1"/>
  <c r="B71" i="1"/>
  <c r="D75" i="1" l="1"/>
  <c r="D91" i="1" s="1"/>
  <c r="D76" i="1"/>
  <c r="D105" i="1" s="1"/>
  <c r="B70" i="1"/>
  <c r="B72" i="1" s="1"/>
  <c r="B74" i="1" s="1"/>
  <c r="G81" i="1"/>
  <c r="G80" i="1" s="1"/>
  <c r="G82" i="1"/>
  <c r="C107" i="1"/>
  <c r="B107" i="1"/>
  <c r="I82" i="1"/>
  <c r="D82" i="1" s="1"/>
  <c r="I81" i="1"/>
  <c r="H81" i="1"/>
  <c r="H82" i="1"/>
  <c r="B85" i="1"/>
  <c r="B106" i="1"/>
  <c r="C65" i="1"/>
  <c r="C70" i="1" s="1"/>
  <c r="C72" i="1" s="1"/>
  <c r="C74" i="1" s="1"/>
  <c r="D84" i="1"/>
  <c r="I79" i="1" l="1"/>
  <c r="C82" i="1"/>
  <c r="D108" i="1" s="1"/>
  <c r="B75" i="1"/>
  <c r="B91" i="1" s="1"/>
  <c r="B110" i="1" s="1"/>
  <c r="B90" i="1"/>
  <c r="G84" i="1"/>
  <c r="I80" i="1"/>
  <c r="C75" i="1"/>
  <c r="C91" i="1" s="1"/>
  <c r="C76" i="1"/>
  <c r="C105" i="1" s="1"/>
  <c r="C85" i="1"/>
  <c r="B86" i="1"/>
  <c r="B108" i="1"/>
  <c r="H79" i="1"/>
  <c r="H80" i="1" s="1"/>
  <c r="B82" i="1"/>
  <c r="C108" i="1" s="1"/>
  <c r="D110" i="1"/>
  <c r="H84" i="1" l="1"/>
  <c r="C90" i="1"/>
  <c r="B76" i="1"/>
  <c r="C110" i="1"/>
  <c r="D90" i="1"/>
  <c r="I84" i="1"/>
  <c r="D85" i="1"/>
  <c r="D86" i="1" s="1"/>
  <c r="C86" i="1"/>
  <c r="B109" i="1"/>
  <c r="B97" i="1" l="1"/>
  <c r="B105" i="1"/>
  <c r="B111" i="1" s="1"/>
  <c r="B118" i="1"/>
  <c r="B119" i="1" s="1"/>
  <c r="C109" i="1"/>
  <c r="C111" i="1" s="1"/>
  <c r="D109" i="1"/>
  <c r="D111" i="1" s="1"/>
  <c r="B120" i="1" l="1"/>
  <c r="C97" i="1"/>
  <c r="B99" i="1"/>
  <c r="B100" i="1"/>
  <c r="C99" i="1" l="1"/>
  <c r="D97" i="1"/>
  <c r="C100" i="1"/>
  <c r="C104" i="1"/>
  <c r="C120" i="1" s="1"/>
  <c r="B80" i="1"/>
  <c r="B87" i="1" s="1"/>
  <c r="C80" i="1" l="1"/>
  <c r="C87" i="1" s="1"/>
  <c r="D104" i="1"/>
  <c r="D120" i="1" s="1"/>
  <c r="D80" i="1" s="1"/>
  <c r="D87" i="1" s="1"/>
  <c r="D99" i="1"/>
  <c r="D100" i="1"/>
</calcChain>
</file>

<file path=xl/sharedStrings.xml><?xml version="1.0" encoding="utf-8"?>
<sst xmlns="http://schemas.openxmlformats.org/spreadsheetml/2006/main" count="128" uniqueCount="100">
  <si>
    <t>Tema 9- Presupuestos- Solución Berenguer Ourfitters</t>
  </si>
  <si>
    <t>MANUAL DIGITAL DE CONTABILIDAD DE GESTIÓN</t>
  </si>
  <si>
    <t>TEMA 10</t>
  </si>
  <si>
    <t>Hipótesis</t>
  </si>
  <si>
    <t>SOLUCIÓN CASO BERENGUER OUTFITTERS</t>
  </si>
  <si>
    <t>I- Presupuesto Operativo</t>
  </si>
  <si>
    <t>ISBN- XXX</t>
  </si>
  <si>
    <t>Paso 1- Estimación de ventas</t>
  </si>
  <si>
    <t>Estimación de ventas (unidades)</t>
  </si>
  <si>
    <t>Ropa</t>
  </si>
  <si>
    <t>Paso 2. Estimación de coste de Ventas</t>
  </si>
  <si>
    <t>Calzado</t>
  </si>
  <si>
    <t>Coste de Mercaderías Vendidas</t>
  </si>
  <si>
    <t>Accesorios</t>
  </si>
  <si>
    <t>Precio de venta</t>
  </si>
  <si>
    <t>Paso 3. Estimación Gastos Operativos (OPEX)</t>
  </si>
  <si>
    <t>Gastos de venta y administrativos</t>
  </si>
  <si>
    <t>Gastos Operativos</t>
  </si>
  <si>
    <t>Incremento anual de gastos oper.</t>
  </si>
  <si>
    <t>Comisión de ventas</t>
  </si>
  <si>
    <t>Otra información</t>
  </si>
  <si>
    <t>Promoción especial</t>
  </si>
  <si>
    <t>Tasa de Impuestos</t>
  </si>
  <si>
    <t>Dividendos (2023, 2024)</t>
  </si>
  <si>
    <t>II- Presupuesto Financiero</t>
  </si>
  <si>
    <t>Paso 5. Fondo de Maniobra e inversiones (CAPEX)</t>
  </si>
  <si>
    <t>Paso 6. Estructura de Financiación</t>
  </si>
  <si>
    <t>Hipótesis Fondo de Maniobra</t>
  </si>
  <si>
    <t>Estructura de Financiación</t>
  </si>
  <si>
    <t>Rotación de existencias</t>
  </si>
  <si>
    <t>Capital</t>
  </si>
  <si>
    <t>Días de pago a proveedores</t>
  </si>
  <si>
    <t>Préstamo Banco</t>
  </si>
  <si>
    <t>% de Ventas a plazo</t>
  </si>
  <si>
    <t>Préstamo hermano</t>
  </si>
  <si>
    <t>Días de cobro de Ventas a plazo</t>
  </si>
  <si>
    <t>Costes de financiación</t>
  </si>
  <si>
    <t>Int.Anual</t>
  </si>
  <si>
    <t>Inversiones en activo fijo</t>
  </si>
  <si>
    <t>Prestamo Banco (1)</t>
  </si>
  <si>
    <t>Renovación y redecoración</t>
  </si>
  <si>
    <t>Prestamo Hermano (2)</t>
  </si>
  <si>
    <t>Equipamiento</t>
  </si>
  <si>
    <t xml:space="preserve"> </t>
  </si>
  <si>
    <t>Total Inversiones</t>
  </si>
  <si>
    <t xml:space="preserve"> (1) Se debuelve integramente al final del 2024</t>
  </si>
  <si>
    <t>Amortización (años)</t>
  </si>
  <si>
    <t xml:space="preserve"> (2) Se debuelve integramente al final del 2023</t>
  </si>
  <si>
    <t>Solutión</t>
  </si>
  <si>
    <t>Cuenta de resultados</t>
  </si>
  <si>
    <t>Ventas</t>
  </si>
  <si>
    <t>Total Ventas</t>
  </si>
  <si>
    <t>Total CMV</t>
  </si>
  <si>
    <t>Margen Bruto</t>
  </si>
  <si>
    <t>Gastos operativos</t>
  </si>
  <si>
    <t>Total Gastos Operativos</t>
  </si>
  <si>
    <t>Gastos financieros</t>
  </si>
  <si>
    <t>EBITDA</t>
  </si>
  <si>
    <t>Préstamo hermano (5%)</t>
  </si>
  <si>
    <t>Amortización</t>
  </si>
  <si>
    <t>Préstamo Banco (7%)</t>
  </si>
  <si>
    <t>Resultado Opertivo (EBIT)</t>
  </si>
  <si>
    <t>Total Intereses</t>
  </si>
  <si>
    <t>Beneficio antes de Impuestos</t>
  </si>
  <si>
    <t>Impuestos</t>
  </si>
  <si>
    <t>Beneficio Neto</t>
  </si>
  <si>
    <t>Activo</t>
  </si>
  <si>
    <t>Gestión de Existencias</t>
  </si>
  <si>
    <t>Activo Corriete</t>
  </si>
  <si>
    <t>Existencias iniciales</t>
  </si>
  <si>
    <t>Caja</t>
  </si>
  <si>
    <t>Compras</t>
  </si>
  <si>
    <t>Cuentas a cobrar</t>
  </si>
  <si>
    <t>Existencias</t>
  </si>
  <si>
    <t>Existencias finales</t>
  </si>
  <si>
    <t>Activo no corriente</t>
  </si>
  <si>
    <t>Activo Fijo bruto</t>
  </si>
  <si>
    <t>Amortización acumulada</t>
  </si>
  <si>
    <t>Activo Fijo Neto</t>
  </si>
  <si>
    <t>Total Activo</t>
  </si>
  <si>
    <t>Pasivo</t>
  </si>
  <si>
    <t>Pasivo Corriente</t>
  </si>
  <si>
    <t>Cuentas a pagar (Proveedores)</t>
  </si>
  <si>
    <t>Impuestos a pagar</t>
  </si>
  <si>
    <t>Pasivo No corriente</t>
  </si>
  <si>
    <t>Recursos Propios /Patrimonio Neto</t>
  </si>
  <si>
    <t>Reservas</t>
  </si>
  <si>
    <t>Dividendos pagados</t>
  </si>
  <si>
    <t xml:space="preserve">Recursos Propios </t>
  </si>
  <si>
    <t>Total Pasivo y PN</t>
  </si>
  <si>
    <t>Flujo de caja</t>
  </si>
  <si>
    <t>Caja inicial</t>
  </si>
  <si>
    <t>Cuentas a pagar</t>
  </si>
  <si>
    <t>Flujo de Caja Operativo</t>
  </si>
  <si>
    <t>Renovación</t>
  </si>
  <si>
    <t>Flujo de Caja Inversión</t>
  </si>
  <si>
    <t>Préstamo banco</t>
  </si>
  <si>
    <t>Dividendos</t>
  </si>
  <si>
    <t>Flujo de Caja Financiación</t>
  </si>
  <si>
    <t>Caja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</si>
</sst>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"/>
    <numFmt numFmtId="165" formatCode="_-* #,##0\ [$€-C0A]_-;\-* #,##0\ [$€-C0A]_-;_-* &quot;-&quot;??\ [$€-C0A]_-;_-@"/>
    <numFmt numFmtId="166" formatCode="_-* #,##0\ &quot;€&quot;_-;\-* #,##0\ &quot;€&quot;_-;_-* &quot;-&quot;??\ &quot;€&quot;_-;_-@"/>
  </numFmts>
  <fonts count="7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theme="1"/>
      <name val="Calibri"/>
    </font>
    <font>
      <i/>
      <sz val="10"/>
      <color theme="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9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1" fontId="4" fillId="0" borderId="1" xfId="0" applyNumberFormat="1" applyFont="1" applyBorder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6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6" fillId="0" borderId="1" xfId="0" applyFont="1" applyBorder="1"/>
    <xf numFmtId="0" fontId="1" fillId="4" borderId="2" xfId="0" applyFont="1" applyFill="1" applyBorder="1"/>
    <xf numFmtId="166" fontId="1" fillId="4" borderId="2" xfId="0" applyNumberFormat="1" applyFont="1" applyFill="1" applyBorder="1"/>
    <xf numFmtId="166" fontId="4" fillId="0" borderId="0" xfId="0" applyNumberFormat="1" applyFont="1"/>
    <xf numFmtId="0" fontId="1" fillId="3" borderId="3" xfId="0" applyFont="1" applyFill="1" applyBorder="1"/>
    <xf numFmtId="0" fontId="4" fillId="0" borderId="4" xfId="0" applyFont="1" applyBorder="1"/>
    <xf numFmtId="0" fontId="1" fillId="0" borderId="4" xfId="0" applyFont="1" applyBorder="1"/>
    <xf numFmtId="166" fontId="1" fillId="0" borderId="0" xfId="0" applyNumberFormat="1" applyFont="1"/>
    <xf numFmtId="165" fontId="1" fillId="0" borderId="0" xfId="0" applyNumberFormat="1" applyFont="1"/>
    <xf numFmtId="165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tabSelected="1" workbookViewId="0"/>
  </sheetViews>
  <sheetFormatPr baseColWidth="10" defaultColWidth="11.25" defaultRowHeight="15" customHeight="1" x14ac:dyDescent="0.25"/>
  <cols>
    <col min="1" max="1" width="30.75" customWidth="1"/>
    <col min="2" max="2" width="12.875" customWidth="1"/>
    <col min="3" max="5" width="10.5" customWidth="1"/>
    <col min="6" max="6" width="28.125" customWidth="1"/>
    <col min="7" max="7" width="11.125" customWidth="1"/>
    <col min="8" max="8" width="9" customWidth="1"/>
    <col min="9" max="9" width="11.375" customWidth="1"/>
    <col min="10" max="26" width="10.5" customWidth="1"/>
  </cols>
  <sheetData>
    <row r="1" spans="1:7" x14ac:dyDescent="0.25">
      <c r="A1" s="1" t="s">
        <v>0</v>
      </c>
      <c r="F1" s="2" t="s">
        <v>1</v>
      </c>
    </row>
    <row r="2" spans="1:7" x14ac:dyDescent="0.25">
      <c r="F2" s="2" t="s">
        <v>2</v>
      </c>
    </row>
    <row r="3" spans="1:7" ht="15" customHeight="1" x14ac:dyDescent="0.3">
      <c r="A3" s="3" t="s">
        <v>3</v>
      </c>
      <c r="F3" s="2" t="s">
        <v>4</v>
      </c>
    </row>
    <row r="4" spans="1:7" x14ac:dyDescent="0.25">
      <c r="A4" s="1" t="s">
        <v>5</v>
      </c>
      <c r="F4" s="2" t="s">
        <v>6</v>
      </c>
    </row>
    <row r="5" spans="1:7" x14ac:dyDescent="0.25">
      <c r="A5" s="1"/>
    </row>
    <row r="6" spans="1:7" x14ac:dyDescent="0.25">
      <c r="A6" s="4" t="s">
        <v>7</v>
      </c>
    </row>
    <row r="7" spans="1:7" x14ac:dyDescent="0.25">
      <c r="A7" s="5" t="s">
        <v>8</v>
      </c>
      <c r="B7" s="5">
        <v>2022</v>
      </c>
      <c r="C7" s="5">
        <v>2023</v>
      </c>
      <c r="D7" s="5">
        <v>2024</v>
      </c>
    </row>
    <row r="8" spans="1:7" x14ac:dyDescent="0.25">
      <c r="A8" s="6" t="s">
        <v>9</v>
      </c>
      <c r="B8" s="7">
        <v>1000</v>
      </c>
      <c r="C8" s="7">
        <v>1100</v>
      </c>
      <c r="D8" s="7">
        <v>1210</v>
      </c>
      <c r="F8" s="4" t="s">
        <v>10</v>
      </c>
      <c r="G8" s="4"/>
    </row>
    <row r="9" spans="1:7" x14ac:dyDescent="0.25">
      <c r="A9" s="6" t="s">
        <v>11</v>
      </c>
      <c r="B9" s="7">
        <v>500</v>
      </c>
      <c r="C9" s="7">
        <v>550</v>
      </c>
      <c r="D9" s="7">
        <v>605</v>
      </c>
      <c r="F9" s="5" t="s">
        <v>12</v>
      </c>
      <c r="G9" s="5"/>
    </row>
    <row r="10" spans="1:7" x14ac:dyDescent="0.25">
      <c r="A10" s="6" t="s">
        <v>13</v>
      </c>
      <c r="B10" s="7">
        <v>200</v>
      </c>
      <c r="C10" s="7">
        <v>220</v>
      </c>
      <c r="D10" s="7">
        <v>242</v>
      </c>
      <c r="F10" s="6" t="s">
        <v>9</v>
      </c>
      <c r="G10" s="8">
        <v>0.5</v>
      </c>
    </row>
    <row r="11" spans="1:7" x14ac:dyDescent="0.25">
      <c r="F11" s="6" t="s">
        <v>11</v>
      </c>
      <c r="G11" s="8">
        <v>0.3</v>
      </c>
    </row>
    <row r="12" spans="1:7" x14ac:dyDescent="0.25">
      <c r="A12" s="5" t="s">
        <v>14</v>
      </c>
      <c r="B12" s="5">
        <v>2022</v>
      </c>
      <c r="C12" s="5">
        <v>2023</v>
      </c>
      <c r="D12" s="5">
        <v>2024</v>
      </c>
      <c r="F12" s="6" t="s">
        <v>13</v>
      </c>
      <c r="G12" s="8">
        <v>0.2</v>
      </c>
    </row>
    <row r="13" spans="1:7" x14ac:dyDescent="0.25">
      <c r="A13" s="6" t="s">
        <v>9</v>
      </c>
      <c r="B13" s="9">
        <v>100</v>
      </c>
      <c r="C13" s="9">
        <v>102</v>
      </c>
      <c r="D13" s="9">
        <v>104</v>
      </c>
    </row>
    <row r="14" spans="1:7" x14ac:dyDescent="0.25">
      <c r="A14" s="6" t="s">
        <v>11</v>
      </c>
      <c r="B14" s="9">
        <v>150</v>
      </c>
      <c r="C14" s="9">
        <v>153</v>
      </c>
      <c r="D14" s="9">
        <v>156</v>
      </c>
    </row>
    <row r="15" spans="1:7" x14ac:dyDescent="0.25">
      <c r="A15" s="6" t="s">
        <v>13</v>
      </c>
      <c r="B15" s="9">
        <v>30</v>
      </c>
      <c r="C15" s="9">
        <v>31</v>
      </c>
      <c r="D15" s="9">
        <v>31</v>
      </c>
    </row>
    <row r="17" spans="1:7" x14ac:dyDescent="0.25">
      <c r="A17" s="1" t="s">
        <v>15</v>
      </c>
    </row>
    <row r="18" spans="1:7" x14ac:dyDescent="0.25">
      <c r="A18" s="5" t="s">
        <v>16</v>
      </c>
      <c r="B18" s="5"/>
    </row>
    <row r="19" spans="1:7" x14ac:dyDescent="0.25">
      <c r="A19" s="6" t="s">
        <v>17</v>
      </c>
      <c r="B19" s="9">
        <v>60000</v>
      </c>
    </row>
    <row r="20" spans="1:7" x14ac:dyDescent="0.25">
      <c r="A20" s="6" t="s">
        <v>18</v>
      </c>
      <c r="B20" s="8">
        <v>0.02</v>
      </c>
    </row>
    <row r="21" spans="1:7" x14ac:dyDescent="0.25">
      <c r="A21" s="6" t="s">
        <v>19</v>
      </c>
      <c r="B21" s="8">
        <v>0.05</v>
      </c>
    </row>
    <row r="23" spans="1:7" x14ac:dyDescent="0.25">
      <c r="A23" s="5" t="s">
        <v>20</v>
      </c>
      <c r="B23" s="5"/>
    </row>
    <row r="24" spans="1:7" x14ac:dyDescent="0.25">
      <c r="A24" s="6" t="s">
        <v>21</v>
      </c>
      <c r="B24" s="10">
        <v>10000</v>
      </c>
    </row>
    <row r="25" spans="1:7" x14ac:dyDescent="0.25">
      <c r="A25" s="6" t="s">
        <v>22</v>
      </c>
      <c r="B25" s="8">
        <v>0.25</v>
      </c>
    </row>
    <row r="26" spans="1:7" x14ac:dyDescent="0.25">
      <c r="A26" s="6" t="s">
        <v>23</v>
      </c>
      <c r="B26" s="10">
        <v>10000</v>
      </c>
    </row>
    <row r="29" spans="1:7" x14ac:dyDescent="0.25">
      <c r="A29" s="1" t="s">
        <v>24</v>
      </c>
    </row>
    <row r="30" spans="1:7" x14ac:dyDescent="0.25">
      <c r="A30" s="1"/>
    </row>
    <row r="31" spans="1:7" x14ac:dyDescent="0.25">
      <c r="A31" s="1" t="s">
        <v>25</v>
      </c>
      <c r="F31" s="1" t="s">
        <v>26</v>
      </c>
    </row>
    <row r="32" spans="1:7" x14ac:dyDescent="0.25">
      <c r="A32" s="5" t="s">
        <v>27</v>
      </c>
      <c r="B32" s="5"/>
      <c r="F32" s="5" t="s">
        <v>28</v>
      </c>
      <c r="G32" s="5"/>
    </row>
    <row r="33" spans="1:7" x14ac:dyDescent="0.25">
      <c r="A33" s="6" t="s">
        <v>29</v>
      </c>
      <c r="B33" s="8">
        <v>0.5</v>
      </c>
      <c r="F33" s="6" t="s">
        <v>30</v>
      </c>
      <c r="G33" s="10">
        <v>50000</v>
      </c>
    </row>
    <row r="34" spans="1:7" x14ac:dyDescent="0.25">
      <c r="A34" s="6" t="s">
        <v>31</v>
      </c>
      <c r="B34" s="11">
        <v>40</v>
      </c>
      <c r="F34" s="6" t="s">
        <v>32</v>
      </c>
      <c r="G34" s="10">
        <v>30000</v>
      </c>
    </row>
    <row r="35" spans="1:7" x14ac:dyDescent="0.25">
      <c r="A35" s="6" t="s">
        <v>33</v>
      </c>
      <c r="B35" s="8">
        <v>0.15</v>
      </c>
      <c r="F35" s="6" t="s">
        <v>34</v>
      </c>
      <c r="G35" s="10">
        <v>20000</v>
      </c>
    </row>
    <row r="36" spans="1:7" x14ac:dyDescent="0.25">
      <c r="A36" s="6" t="s">
        <v>35</v>
      </c>
      <c r="B36" s="11">
        <v>30</v>
      </c>
    </row>
    <row r="37" spans="1:7" ht="15.75" x14ac:dyDescent="0.25">
      <c r="F37" s="5" t="s">
        <v>36</v>
      </c>
      <c r="G37" s="5" t="s">
        <v>37</v>
      </c>
    </row>
    <row r="38" spans="1:7" ht="15.75" x14ac:dyDescent="0.25">
      <c r="A38" s="5" t="s">
        <v>38</v>
      </c>
      <c r="B38" s="5"/>
      <c r="F38" s="6" t="s">
        <v>39</v>
      </c>
      <c r="G38" s="8">
        <v>7.0000000000000007E-2</v>
      </c>
    </row>
    <row r="39" spans="1:7" ht="15.75" x14ac:dyDescent="0.25">
      <c r="A39" s="6" t="s">
        <v>40</v>
      </c>
      <c r="B39" s="9">
        <v>60000</v>
      </c>
      <c r="F39" s="6" t="s">
        <v>41</v>
      </c>
      <c r="G39" s="8">
        <v>0.05</v>
      </c>
    </row>
    <row r="40" spans="1:7" ht="15.75" x14ac:dyDescent="0.25">
      <c r="A40" s="6" t="s">
        <v>42</v>
      </c>
      <c r="B40" s="9">
        <v>20000</v>
      </c>
      <c r="F40" s="12" t="s">
        <v>43</v>
      </c>
    </row>
    <row r="41" spans="1:7" ht="15.75" x14ac:dyDescent="0.25">
      <c r="A41" s="6" t="s">
        <v>44</v>
      </c>
      <c r="B41" s="9">
        <f>+B40+B39</f>
        <v>80000</v>
      </c>
      <c r="F41" s="13" t="s">
        <v>45</v>
      </c>
      <c r="G41" s="13"/>
    </row>
    <row r="42" spans="1:7" ht="15.75" x14ac:dyDescent="0.25">
      <c r="A42" s="6" t="s">
        <v>46</v>
      </c>
      <c r="B42" s="14">
        <v>5</v>
      </c>
      <c r="F42" s="13" t="s">
        <v>47</v>
      </c>
      <c r="G42" s="13"/>
    </row>
    <row r="53" spans="1:4" ht="15.75" x14ac:dyDescent="0.25">
      <c r="A53" s="15" t="s">
        <v>48</v>
      </c>
    </row>
    <row r="54" spans="1:4" ht="15.75" x14ac:dyDescent="0.25">
      <c r="A54" s="5" t="s">
        <v>49</v>
      </c>
      <c r="B54" s="5">
        <v>2022</v>
      </c>
      <c r="C54" s="5">
        <v>2023</v>
      </c>
      <c r="D54" s="5">
        <v>2024</v>
      </c>
    </row>
    <row r="55" spans="1:4" ht="15.75" x14ac:dyDescent="0.25">
      <c r="A55" s="16" t="s">
        <v>50</v>
      </c>
      <c r="B55" s="6"/>
      <c r="C55" s="6"/>
      <c r="D55" s="6"/>
    </row>
    <row r="56" spans="1:4" ht="15.75" x14ac:dyDescent="0.25">
      <c r="A56" s="17" t="s">
        <v>9</v>
      </c>
      <c r="B56" s="10">
        <f t="shared" ref="B56:D56" si="0">+B13*B8</f>
        <v>100000</v>
      </c>
      <c r="C56" s="10">
        <f t="shared" si="0"/>
        <v>112200</v>
      </c>
      <c r="D56" s="10">
        <f t="shared" si="0"/>
        <v>125840</v>
      </c>
    </row>
    <row r="57" spans="1:4" ht="15.75" x14ac:dyDescent="0.25">
      <c r="A57" s="17" t="s">
        <v>11</v>
      </c>
      <c r="B57" s="10">
        <f t="shared" ref="B57:D57" si="1">+B14*B9</f>
        <v>75000</v>
      </c>
      <c r="C57" s="10">
        <f t="shared" si="1"/>
        <v>84150</v>
      </c>
      <c r="D57" s="10">
        <f t="shared" si="1"/>
        <v>94380</v>
      </c>
    </row>
    <row r="58" spans="1:4" ht="15.75" x14ac:dyDescent="0.25">
      <c r="A58" s="17" t="s">
        <v>13</v>
      </c>
      <c r="B58" s="10">
        <f t="shared" ref="B58:D58" si="2">+B15*B10</f>
        <v>6000</v>
      </c>
      <c r="C58" s="10">
        <f t="shared" si="2"/>
        <v>6820</v>
      </c>
      <c r="D58" s="10">
        <f t="shared" si="2"/>
        <v>7502</v>
      </c>
    </row>
    <row r="59" spans="1:4" ht="15.75" x14ac:dyDescent="0.25">
      <c r="A59" s="18" t="s">
        <v>51</v>
      </c>
      <c r="B59" s="19">
        <f t="shared" ref="B59:D59" si="3">+B58+B57+B56</f>
        <v>181000</v>
      </c>
      <c r="C59" s="19">
        <f t="shared" si="3"/>
        <v>203170</v>
      </c>
      <c r="D59" s="19">
        <f t="shared" si="3"/>
        <v>227722</v>
      </c>
    </row>
    <row r="60" spans="1:4" ht="15.75" x14ac:dyDescent="0.25">
      <c r="A60" s="20" t="s">
        <v>12</v>
      </c>
      <c r="B60" s="6"/>
      <c r="C60" s="6"/>
      <c r="D60" s="6"/>
    </row>
    <row r="61" spans="1:4" ht="15.75" x14ac:dyDescent="0.25">
      <c r="A61" s="17" t="s">
        <v>9</v>
      </c>
      <c r="B61" s="10">
        <f t="shared" ref="B61:D61" si="4">+B56*$G$10</f>
        <v>50000</v>
      </c>
      <c r="C61" s="10">
        <f t="shared" si="4"/>
        <v>56100</v>
      </c>
      <c r="D61" s="10">
        <f t="shared" si="4"/>
        <v>62920</v>
      </c>
    </row>
    <row r="62" spans="1:4" ht="15.75" x14ac:dyDescent="0.25">
      <c r="A62" s="17" t="s">
        <v>11</v>
      </c>
      <c r="B62" s="10">
        <f t="shared" ref="B62:D62" si="5">+B57*$G$11</f>
        <v>22500</v>
      </c>
      <c r="C62" s="10">
        <f t="shared" si="5"/>
        <v>25245</v>
      </c>
      <c r="D62" s="10">
        <f t="shared" si="5"/>
        <v>28314</v>
      </c>
    </row>
    <row r="63" spans="1:4" ht="15.75" x14ac:dyDescent="0.25">
      <c r="A63" s="17" t="s">
        <v>13</v>
      </c>
      <c r="B63" s="10">
        <f t="shared" ref="B63:D63" si="6">+B58*$G$12</f>
        <v>1200</v>
      </c>
      <c r="C63" s="10">
        <f t="shared" si="6"/>
        <v>1364</v>
      </c>
      <c r="D63" s="10">
        <f t="shared" si="6"/>
        <v>1500.4</v>
      </c>
    </row>
    <row r="64" spans="1:4" ht="15.75" x14ac:dyDescent="0.25">
      <c r="A64" s="18" t="s">
        <v>52</v>
      </c>
      <c r="B64" s="19">
        <f t="shared" ref="B64:D64" si="7">+B63+B62+B61</f>
        <v>73700</v>
      </c>
      <c r="C64" s="19">
        <f t="shared" si="7"/>
        <v>82709</v>
      </c>
      <c r="D64" s="19">
        <f t="shared" si="7"/>
        <v>92734.399999999994</v>
      </c>
    </row>
    <row r="65" spans="1:9" ht="15.75" x14ac:dyDescent="0.25">
      <c r="A65" s="18" t="s">
        <v>53</v>
      </c>
      <c r="B65" s="19">
        <f t="shared" ref="B65:D65" si="8">+B59-B64</f>
        <v>107300</v>
      </c>
      <c r="C65" s="19">
        <f t="shared" si="8"/>
        <v>120461</v>
      </c>
      <c r="D65" s="19">
        <f t="shared" si="8"/>
        <v>134987.6</v>
      </c>
    </row>
    <row r="66" spans="1:9" ht="15.75" x14ac:dyDescent="0.25">
      <c r="A66" s="17" t="s">
        <v>54</v>
      </c>
      <c r="B66" s="10">
        <f>+B19</f>
        <v>60000</v>
      </c>
      <c r="C66" s="10">
        <f t="shared" ref="C66:D66" si="9">+B66*(1+$B$20)</f>
        <v>61200</v>
      </c>
      <c r="D66" s="10">
        <f t="shared" si="9"/>
        <v>62424</v>
      </c>
    </row>
    <row r="67" spans="1:9" ht="15.75" x14ac:dyDescent="0.25">
      <c r="A67" s="17" t="s">
        <v>21</v>
      </c>
      <c r="B67" s="10">
        <f>+B24</f>
        <v>10000</v>
      </c>
      <c r="C67" s="6"/>
      <c r="D67" s="6"/>
    </row>
    <row r="68" spans="1:9" ht="15.75" x14ac:dyDescent="0.25">
      <c r="A68" s="6" t="s">
        <v>19</v>
      </c>
      <c r="B68" s="10">
        <f t="shared" ref="B68:D68" si="10">+B59*$B$21</f>
        <v>9050</v>
      </c>
      <c r="C68" s="10">
        <f t="shared" si="10"/>
        <v>10158.5</v>
      </c>
      <c r="D68" s="10">
        <f t="shared" si="10"/>
        <v>11386.1</v>
      </c>
    </row>
    <row r="69" spans="1:9" ht="15.75" x14ac:dyDescent="0.25">
      <c r="A69" s="21" t="s">
        <v>55</v>
      </c>
      <c r="B69" s="19">
        <f t="shared" ref="B69:D69" si="11">+B66+B67+B68</f>
        <v>79050</v>
      </c>
      <c r="C69" s="19">
        <f t="shared" si="11"/>
        <v>71358.5</v>
      </c>
      <c r="D69" s="19">
        <f t="shared" si="11"/>
        <v>73810.100000000006</v>
      </c>
      <c r="F69" s="5" t="s">
        <v>56</v>
      </c>
      <c r="G69" s="5"/>
      <c r="H69" s="5"/>
    </row>
    <row r="70" spans="1:9" ht="15.75" x14ac:dyDescent="0.25">
      <c r="A70" s="21" t="s">
        <v>57</v>
      </c>
      <c r="B70" s="19">
        <f t="shared" ref="B70:D70" si="12">+B65-B69</f>
        <v>28250</v>
      </c>
      <c r="C70" s="19">
        <f t="shared" si="12"/>
        <v>49102.5</v>
      </c>
      <c r="D70" s="19">
        <f t="shared" si="12"/>
        <v>61177.5</v>
      </c>
      <c r="F70" s="6" t="s">
        <v>58</v>
      </c>
      <c r="G70" s="10">
        <v>20000</v>
      </c>
      <c r="H70" s="10">
        <f>+G70*5%</f>
        <v>1000</v>
      </c>
    </row>
    <row r="71" spans="1:9" ht="15.75" x14ac:dyDescent="0.25">
      <c r="A71" s="6" t="s">
        <v>59</v>
      </c>
      <c r="B71" s="10">
        <f t="shared" ref="B71:D71" si="13">+$B$41/$B$42</f>
        <v>16000</v>
      </c>
      <c r="C71" s="10">
        <f t="shared" si="13"/>
        <v>16000</v>
      </c>
      <c r="D71" s="10">
        <f t="shared" si="13"/>
        <v>16000</v>
      </c>
      <c r="F71" s="6" t="s">
        <v>60</v>
      </c>
      <c r="G71" s="10">
        <v>30000</v>
      </c>
      <c r="H71" s="10">
        <f>+G71*7%</f>
        <v>2100</v>
      </c>
    </row>
    <row r="72" spans="1:9" ht="15.75" x14ac:dyDescent="0.25">
      <c r="A72" s="21" t="s">
        <v>61</v>
      </c>
      <c r="B72" s="19">
        <f t="shared" ref="B72:D72" si="14">+B70-B71</f>
        <v>12250</v>
      </c>
      <c r="C72" s="19">
        <f t="shared" si="14"/>
        <v>33102.5</v>
      </c>
      <c r="D72" s="19">
        <f t="shared" si="14"/>
        <v>45177.5</v>
      </c>
      <c r="F72" s="6" t="s">
        <v>62</v>
      </c>
      <c r="G72" s="6"/>
      <c r="H72" s="10">
        <f>SUM(H70:H71)</f>
        <v>3100</v>
      </c>
    </row>
    <row r="73" spans="1:9" ht="15.75" x14ac:dyDescent="0.25">
      <c r="A73" s="6" t="s">
        <v>56</v>
      </c>
      <c r="B73" s="10">
        <f t="shared" ref="B73:C73" si="15">+($G$35*$G$39)+($G$34*$G$38)</f>
        <v>3100</v>
      </c>
      <c r="C73" s="10">
        <f t="shared" si="15"/>
        <v>3100</v>
      </c>
      <c r="D73" s="10">
        <f>+($G$34*$G$38)</f>
        <v>2100</v>
      </c>
    </row>
    <row r="74" spans="1:9" ht="15.75" x14ac:dyDescent="0.25">
      <c r="A74" s="21" t="s">
        <v>63</v>
      </c>
      <c r="B74" s="19">
        <f t="shared" ref="B74:D74" si="16">+B72-B73</f>
        <v>9150</v>
      </c>
      <c r="C74" s="19">
        <f t="shared" si="16"/>
        <v>30002.5</v>
      </c>
      <c r="D74" s="19">
        <f t="shared" si="16"/>
        <v>43077.5</v>
      </c>
    </row>
    <row r="75" spans="1:9" ht="15.75" x14ac:dyDescent="0.25">
      <c r="A75" s="6" t="s">
        <v>64</v>
      </c>
      <c r="B75" s="10">
        <f t="shared" ref="B75:D75" si="17">+B74*$B$25</f>
        <v>2287.5</v>
      </c>
      <c r="C75" s="10">
        <f t="shared" si="17"/>
        <v>7500.625</v>
      </c>
      <c r="D75" s="10">
        <f t="shared" si="17"/>
        <v>10769.375</v>
      </c>
    </row>
    <row r="76" spans="1:9" ht="15.75" x14ac:dyDescent="0.25">
      <c r="A76" s="21" t="s">
        <v>65</v>
      </c>
      <c r="B76" s="19">
        <f t="shared" ref="B76:D76" si="18">+B74-B75</f>
        <v>6862.5</v>
      </c>
      <c r="C76" s="19">
        <f t="shared" si="18"/>
        <v>22501.875</v>
      </c>
      <c r="D76" s="19">
        <f t="shared" si="18"/>
        <v>32308.125</v>
      </c>
    </row>
    <row r="78" spans="1:9" ht="15.75" x14ac:dyDescent="0.25">
      <c r="A78" s="5" t="s">
        <v>66</v>
      </c>
      <c r="B78" s="5">
        <v>2022</v>
      </c>
      <c r="C78" s="5">
        <v>2023</v>
      </c>
      <c r="D78" s="5">
        <v>2024</v>
      </c>
      <c r="F78" s="5" t="s">
        <v>67</v>
      </c>
      <c r="G78" s="5"/>
      <c r="H78" s="5"/>
      <c r="I78" s="5"/>
    </row>
    <row r="79" spans="1:9" ht="15.75" x14ac:dyDescent="0.25">
      <c r="A79" s="16" t="s">
        <v>68</v>
      </c>
      <c r="B79" s="6"/>
      <c r="C79" s="6"/>
      <c r="D79" s="6"/>
      <c r="F79" s="22" t="s">
        <v>69</v>
      </c>
      <c r="G79" s="22">
        <v>0</v>
      </c>
      <c r="H79" s="23">
        <f t="shared" ref="H79:I79" si="19">+G82</f>
        <v>36850</v>
      </c>
      <c r="I79" s="23">
        <f t="shared" si="19"/>
        <v>41354.5</v>
      </c>
    </row>
    <row r="80" spans="1:9" ht="15.75" x14ac:dyDescent="0.25">
      <c r="A80" s="6" t="s">
        <v>70</v>
      </c>
      <c r="B80" s="9">
        <f t="shared" ref="B80:D80" si="20">+B120</f>
        <v>18183.561643835623</v>
      </c>
      <c r="C80" s="9">
        <f t="shared" si="20"/>
        <v>24563.308219178085</v>
      </c>
      <c r="D80" s="9">
        <f t="shared" si="20"/>
        <v>31979.15445205479</v>
      </c>
      <c r="F80" s="22" t="s">
        <v>71</v>
      </c>
      <c r="G80" s="23">
        <f t="shared" ref="G80:I80" si="21">+G81+G82-G79</f>
        <v>110550</v>
      </c>
      <c r="H80" s="23">
        <f t="shared" si="21"/>
        <v>87213.5</v>
      </c>
      <c r="I80" s="23">
        <f t="shared" si="21"/>
        <v>97747.099999999977</v>
      </c>
    </row>
    <row r="81" spans="1:9" ht="15.75" x14ac:dyDescent="0.25">
      <c r="A81" s="6" t="s">
        <v>72</v>
      </c>
      <c r="B81" s="10">
        <f t="shared" ref="B81:D81" si="22">+(B59*$B$35/365)*$B$36</f>
        <v>2231.5068493150684</v>
      </c>
      <c r="C81" s="10">
        <f t="shared" si="22"/>
        <v>2504.8356164383558</v>
      </c>
      <c r="D81" s="10">
        <f t="shared" si="22"/>
        <v>2807.5315068493146</v>
      </c>
      <c r="F81" s="22" t="s">
        <v>12</v>
      </c>
      <c r="G81" s="23">
        <f t="shared" ref="G81:I81" si="23">+B64</f>
        <v>73700</v>
      </c>
      <c r="H81" s="23">
        <f t="shared" si="23"/>
        <v>82709</v>
      </c>
      <c r="I81" s="23">
        <f t="shared" si="23"/>
        <v>92734.399999999994</v>
      </c>
    </row>
    <row r="82" spans="1:9" ht="15.75" x14ac:dyDescent="0.25">
      <c r="A82" s="6" t="s">
        <v>73</v>
      </c>
      <c r="B82" s="10">
        <f t="shared" ref="B82:D82" si="24">+G82</f>
        <v>36850</v>
      </c>
      <c r="C82" s="10">
        <f t="shared" si="24"/>
        <v>41354.5</v>
      </c>
      <c r="D82" s="10">
        <f t="shared" si="24"/>
        <v>46367.199999999997</v>
      </c>
      <c r="F82" s="22" t="s">
        <v>74</v>
      </c>
      <c r="G82" s="23">
        <f t="shared" ref="G82:I82" si="25">+B64*$B$33</f>
        <v>36850</v>
      </c>
      <c r="H82" s="23">
        <f t="shared" si="25"/>
        <v>41354.5</v>
      </c>
      <c r="I82" s="23">
        <f t="shared" si="25"/>
        <v>46367.199999999997</v>
      </c>
    </row>
    <row r="83" spans="1:9" ht="15.75" x14ac:dyDescent="0.25">
      <c r="A83" s="16" t="s">
        <v>75</v>
      </c>
      <c r="B83" s="6"/>
      <c r="C83" s="6"/>
      <c r="D83" s="6"/>
    </row>
    <row r="84" spans="1:9" ht="15.75" x14ac:dyDescent="0.25">
      <c r="A84" s="6" t="s">
        <v>76</v>
      </c>
      <c r="B84" s="9">
        <f>+B41</f>
        <v>80000</v>
      </c>
      <c r="C84" s="9">
        <f t="shared" ref="C84:D84" si="26">+B84</f>
        <v>80000</v>
      </c>
      <c r="D84" s="9">
        <f t="shared" si="26"/>
        <v>80000</v>
      </c>
      <c r="F84" s="12" t="str">
        <f>+A90</f>
        <v>Cuentas a pagar (Proveedores)</v>
      </c>
      <c r="G84" s="24">
        <f t="shared" ref="G84:I84" si="27">+G80/365*$B$34</f>
        <v>12115.068493150684</v>
      </c>
      <c r="H84" s="24">
        <f t="shared" si="27"/>
        <v>9557.6438356164381</v>
      </c>
      <c r="I84" s="24">
        <f t="shared" si="27"/>
        <v>10712.010958904106</v>
      </c>
    </row>
    <row r="85" spans="1:9" ht="15.75" x14ac:dyDescent="0.25">
      <c r="A85" s="6" t="s">
        <v>77</v>
      </c>
      <c r="B85" s="10">
        <f>-B71</f>
        <v>-16000</v>
      </c>
      <c r="C85" s="10">
        <f t="shared" ref="C85:D85" si="28">+B85-C71</f>
        <v>-32000</v>
      </c>
      <c r="D85" s="10">
        <f t="shared" si="28"/>
        <v>-48000</v>
      </c>
      <c r="F85" s="12" t="str">
        <f>+A81</f>
        <v>Cuentas a cobrar</v>
      </c>
      <c r="G85" s="24">
        <f t="shared" ref="G85:I85" si="29">+B59*$B$35/365*$B$36</f>
        <v>2231.5068493150684</v>
      </c>
      <c r="H85" s="24">
        <f t="shared" si="29"/>
        <v>2504.8356164383558</v>
      </c>
      <c r="I85" s="24">
        <f t="shared" si="29"/>
        <v>2807.5315068493146</v>
      </c>
    </row>
    <row r="86" spans="1:9" ht="15.75" x14ac:dyDescent="0.25">
      <c r="A86" s="6" t="s">
        <v>78</v>
      </c>
      <c r="B86" s="10">
        <f t="shared" ref="B86:D86" si="30">+B84+B85</f>
        <v>64000</v>
      </c>
      <c r="C86" s="10">
        <f t="shared" si="30"/>
        <v>48000</v>
      </c>
      <c r="D86" s="10">
        <f t="shared" si="30"/>
        <v>32000</v>
      </c>
    </row>
    <row r="87" spans="1:9" ht="15.75" x14ac:dyDescent="0.25">
      <c r="A87" s="21" t="s">
        <v>79</v>
      </c>
      <c r="B87" s="19">
        <f t="shared" ref="B87:D87" si="31">+B80+B81+B86+B82</f>
        <v>121265.0684931507</v>
      </c>
      <c r="C87" s="19">
        <f t="shared" si="31"/>
        <v>116422.64383561644</v>
      </c>
      <c r="D87" s="19">
        <f t="shared" si="31"/>
        <v>113153.88595890409</v>
      </c>
    </row>
    <row r="88" spans="1:9" ht="15.75" x14ac:dyDescent="0.25">
      <c r="A88" s="25" t="s">
        <v>80</v>
      </c>
      <c r="B88" s="25">
        <v>2022</v>
      </c>
      <c r="C88" s="25">
        <v>2023</v>
      </c>
      <c r="D88" s="25">
        <v>2024</v>
      </c>
    </row>
    <row r="89" spans="1:9" ht="15.75" x14ac:dyDescent="0.25">
      <c r="A89" s="16" t="s">
        <v>81</v>
      </c>
      <c r="B89" s="6"/>
      <c r="C89" s="6"/>
      <c r="D89" s="6"/>
    </row>
    <row r="90" spans="1:9" ht="15.75" x14ac:dyDescent="0.25">
      <c r="A90" s="6" t="s">
        <v>82</v>
      </c>
      <c r="B90" s="10">
        <f t="shared" ref="B90:D90" si="32">+G80/365*$B$34</f>
        <v>12115.068493150684</v>
      </c>
      <c r="C90" s="10">
        <f t="shared" si="32"/>
        <v>9557.6438356164381</v>
      </c>
      <c r="D90" s="10">
        <f t="shared" si="32"/>
        <v>10712.010958904106</v>
      </c>
    </row>
    <row r="91" spans="1:9" ht="15.75" x14ac:dyDescent="0.25">
      <c r="A91" s="6" t="s">
        <v>83</v>
      </c>
      <c r="B91" s="10">
        <f t="shared" ref="B91:D91" si="33">+B75</f>
        <v>2287.5</v>
      </c>
      <c r="C91" s="10">
        <f t="shared" si="33"/>
        <v>7500.625</v>
      </c>
      <c r="D91" s="10">
        <f t="shared" si="33"/>
        <v>10769.375</v>
      </c>
    </row>
    <row r="92" spans="1:9" ht="15.75" x14ac:dyDescent="0.25">
      <c r="A92" s="16" t="s">
        <v>84</v>
      </c>
      <c r="B92" s="6"/>
      <c r="C92" s="6"/>
      <c r="D92" s="6"/>
    </row>
    <row r="93" spans="1:9" ht="15.75" x14ac:dyDescent="0.25">
      <c r="A93" s="6" t="s">
        <v>32</v>
      </c>
      <c r="B93" s="9">
        <f t="shared" ref="B93:C93" si="34">+$G$34</f>
        <v>30000</v>
      </c>
      <c r="C93" s="9">
        <f t="shared" si="34"/>
        <v>30000</v>
      </c>
      <c r="D93" s="9"/>
    </row>
    <row r="94" spans="1:9" ht="15.75" x14ac:dyDescent="0.25">
      <c r="A94" s="6" t="s">
        <v>34</v>
      </c>
      <c r="B94" s="10">
        <f>+$G$35</f>
        <v>20000</v>
      </c>
      <c r="C94" s="10"/>
      <c r="D94" s="10"/>
    </row>
    <row r="95" spans="1:9" ht="15.75" x14ac:dyDescent="0.25">
      <c r="A95" s="16" t="s">
        <v>85</v>
      </c>
      <c r="B95" s="6"/>
      <c r="C95" s="6"/>
      <c r="D95" s="6"/>
    </row>
    <row r="96" spans="1:9" ht="15.75" x14ac:dyDescent="0.25">
      <c r="A96" s="6" t="s">
        <v>30</v>
      </c>
      <c r="B96" s="10">
        <f t="shared" ref="B96:D96" si="35">+$G$33</f>
        <v>50000</v>
      </c>
      <c r="C96" s="10">
        <f t="shared" si="35"/>
        <v>50000</v>
      </c>
      <c r="D96" s="10">
        <f t="shared" si="35"/>
        <v>50000</v>
      </c>
    </row>
    <row r="97" spans="1:26" ht="15.75" x14ac:dyDescent="0.25">
      <c r="A97" s="6" t="s">
        <v>86</v>
      </c>
      <c r="B97" s="10">
        <f>+B76</f>
        <v>6862.5</v>
      </c>
      <c r="C97" s="10">
        <f>+B97+C76</f>
        <v>29364.375</v>
      </c>
      <c r="D97" s="10">
        <f>+C97+D76+C98</f>
        <v>51672.5</v>
      </c>
    </row>
    <row r="98" spans="1:26" ht="15.75" x14ac:dyDescent="0.25">
      <c r="A98" s="26" t="s">
        <v>87</v>
      </c>
      <c r="C98" s="10">
        <v>-10000</v>
      </c>
      <c r="D98" s="10">
        <v>-10000</v>
      </c>
    </row>
    <row r="99" spans="1:26" ht="15.75" x14ac:dyDescent="0.25">
      <c r="A99" s="27" t="s">
        <v>88</v>
      </c>
      <c r="B99" s="28">
        <f t="shared" ref="B99:D99" si="36">SUM(B96:B98)</f>
        <v>56862.5</v>
      </c>
      <c r="C99" s="28">
        <f t="shared" si="36"/>
        <v>69364.375</v>
      </c>
      <c r="D99" s="28">
        <f t="shared" si="36"/>
        <v>91672.5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21" t="s">
        <v>89</v>
      </c>
      <c r="B100" s="19">
        <f t="shared" ref="B100:D100" si="37">+B90+B91+B93+B94+B96+B97+B98</f>
        <v>121265.06849315068</v>
      </c>
      <c r="C100" s="19">
        <f t="shared" si="37"/>
        <v>116422.64383561644</v>
      </c>
      <c r="D100" s="19">
        <f t="shared" si="37"/>
        <v>113153.88595890411</v>
      </c>
    </row>
    <row r="103" spans="1:26" ht="15.75" x14ac:dyDescent="0.25">
      <c r="A103" s="5" t="s">
        <v>90</v>
      </c>
      <c r="B103" s="5">
        <v>2022</v>
      </c>
      <c r="C103" s="5">
        <v>2023</v>
      </c>
      <c r="D103" s="5">
        <v>2024</v>
      </c>
    </row>
    <row r="104" spans="1:26" ht="15.75" x14ac:dyDescent="0.25">
      <c r="A104" s="1" t="s">
        <v>91</v>
      </c>
      <c r="B104" s="1">
        <v>0</v>
      </c>
      <c r="C104" s="29">
        <f t="shared" ref="C104:D104" si="38">+B120</f>
        <v>18183.561643835623</v>
      </c>
      <c r="D104" s="29">
        <f t="shared" si="38"/>
        <v>24563.308219178085</v>
      </c>
    </row>
    <row r="105" spans="1:26" ht="15.75" x14ac:dyDescent="0.25">
      <c r="A105" s="6" t="s">
        <v>65</v>
      </c>
      <c r="B105" s="10">
        <f t="shared" ref="B105:D105" si="39">+B76</f>
        <v>6862.5</v>
      </c>
      <c r="C105" s="10">
        <f t="shared" si="39"/>
        <v>22501.875</v>
      </c>
      <c r="D105" s="10">
        <f t="shared" si="39"/>
        <v>32308.125</v>
      </c>
    </row>
    <row r="106" spans="1:26" ht="15.75" x14ac:dyDescent="0.25">
      <c r="A106" s="6" t="s">
        <v>59</v>
      </c>
      <c r="B106" s="10">
        <f t="shared" ref="B106:D106" si="40">+B71</f>
        <v>16000</v>
      </c>
      <c r="C106" s="10">
        <f t="shared" si="40"/>
        <v>16000</v>
      </c>
      <c r="D106" s="10">
        <f t="shared" si="40"/>
        <v>16000</v>
      </c>
    </row>
    <row r="107" spans="1:26" ht="15.75" x14ac:dyDescent="0.25">
      <c r="A107" s="6" t="s">
        <v>72</v>
      </c>
      <c r="B107" s="10">
        <f>0-B81</f>
        <v>-2231.5068493150684</v>
      </c>
      <c r="C107" s="10">
        <f t="shared" ref="C107:D107" si="41">+B81-C81</f>
        <v>-273.32876712328743</v>
      </c>
      <c r="D107" s="10">
        <f t="shared" si="41"/>
        <v>-302.69589041095878</v>
      </c>
    </row>
    <row r="108" spans="1:26" ht="15.75" x14ac:dyDescent="0.25">
      <c r="A108" s="6" t="s">
        <v>73</v>
      </c>
      <c r="B108" s="10">
        <f>-G82</f>
        <v>-36850</v>
      </c>
      <c r="C108" s="10">
        <f t="shared" ref="C108:D108" si="42">+B82-C82</f>
        <v>-4504.5</v>
      </c>
      <c r="D108" s="10">
        <f t="shared" si="42"/>
        <v>-5012.6999999999971</v>
      </c>
    </row>
    <row r="109" spans="1:26" ht="15.75" x14ac:dyDescent="0.25">
      <c r="A109" s="6" t="s">
        <v>92</v>
      </c>
      <c r="B109" s="10">
        <f>+B90-0</f>
        <v>12115.068493150684</v>
      </c>
      <c r="C109" s="10">
        <f t="shared" ref="C109:D109" si="43">+C90-B90</f>
        <v>-2557.4246575342459</v>
      </c>
      <c r="D109" s="10">
        <f t="shared" si="43"/>
        <v>1154.3671232876677</v>
      </c>
    </row>
    <row r="110" spans="1:26" ht="15.75" x14ac:dyDescent="0.25">
      <c r="A110" s="6" t="s">
        <v>83</v>
      </c>
      <c r="B110" s="10">
        <f>+B91</f>
        <v>2287.5</v>
      </c>
      <c r="C110" s="10">
        <f t="shared" ref="C110:D110" si="44">+C91-B91</f>
        <v>5213.125</v>
      </c>
      <c r="D110" s="10">
        <f t="shared" si="44"/>
        <v>3268.75</v>
      </c>
    </row>
    <row r="111" spans="1:26" ht="15.75" x14ac:dyDescent="0.25">
      <c r="A111" s="21" t="s">
        <v>93</v>
      </c>
      <c r="B111" s="19">
        <f t="shared" ref="B111:D111" si="45">+B105+B106+B107+B109+B110+B108</f>
        <v>-1816.4383561643845</v>
      </c>
      <c r="C111" s="19">
        <f t="shared" si="45"/>
        <v>36379.746575342462</v>
      </c>
      <c r="D111" s="19">
        <f t="shared" si="45"/>
        <v>47415.846232876713</v>
      </c>
    </row>
    <row r="112" spans="1:26" ht="15.75" x14ac:dyDescent="0.25">
      <c r="A112" s="6" t="s">
        <v>94</v>
      </c>
      <c r="B112" s="9">
        <f t="shared" ref="B112:B113" si="46">-B39</f>
        <v>-60000</v>
      </c>
      <c r="C112" s="6"/>
      <c r="D112" s="6"/>
    </row>
    <row r="113" spans="1:4" ht="15.75" x14ac:dyDescent="0.25">
      <c r="A113" s="6" t="s">
        <v>42</v>
      </c>
      <c r="B113" s="9">
        <f t="shared" si="46"/>
        <v>-20000</v>
      </c>
      <c r="C113" s="6"/>
      <c r="D113" s="6"/>
    </row>
    <row r="114" spans="1:4" ht="15.75" x14ac:dyDescent="0.25">
      <c r="A114" s="21" t="s">
        <v>95</v>
      </c>
      <c r="B114" s="30">
        <f t="shared" ref="B114:D114" si="47">+B112+B113</f>
        <v>-80000</v>
      </c>
      <c r="C114" s="30">
        <f t="shared" si="47"/>
        <v>0</v>
      </c>
      <c r="D114" s="30">
        <f t="shared" si="47"/>
        <v>0</v>
      </c>
    </row>
    <row r="115" spans="1:4" ht="15.75" x14ac:dyDescent="0.25">
      <c r="A115" s="6" t="s">
        <v>30</v>
      </c>
      <c r="B115" s="10">
        <f>+B96</f>
        <v>50000</v>
      </c>
      <c r="C115" s="10">
        <f t="shared" ref="C115:D115" si="48">+C96-B96</f>
        <v>0</v>
      </c>
      <c r="D115" s="10">
        <f t="shared" si="48"/>
        <v>0</v>
      </c>
    </row>
    <row r="116" spans="1:4" ht="15.75" x14ac:dyDescent="0.25">
      <c r="A116" s="6" t="s">
        <v>96</v>
      </c>
      <c r="B116" s="9">
        <f t="shared" ref="B116:B117" si="49">+B93</f>
        <v>30000</v>
      </c>
      <c r="C116" s="9">
        <f t="shared" ref="C116:D116" si="50">+C93-B93</f>
        <v>0</v>
      </c>
      <c r="D116" s="9">
        <f t="shared" si="50"/>
        <v>-30000</v>
      </c>
    </row>
    <row r="117" spans="1:4" ht="15.75" x14ac:dyDescent="0.25">
      <c r="A117" s="6" t="s">
        <v>34</v>
      </c>
      <c r="B117" s="10">
        <f t="shared" si="49"/>
        <v>20000</v>
      </c>
      <c r="C117" s="10">
        <f t="shared" ref="C117:D117" si="51">+C94-B94</f>
        <v>-20000</v>
      </c>
      <c r="D117" s="10">
        <f t="shared" si="51"/>
        <v>0</v>
      </c>
    </row>
    <row r="118" spans="1:4" ht="15.75" x14ac:dyDescent="0.25">
      <c r="A118" s="6" t="s">
        <v>97</v>
      </c>
      <c r="B118" s="10">
        <f>+B76-B97</f>
        <v>0</v>
      </c>
      <c r="C118" s="10">
        <v>-10000</v>
      </c>
      <c r="D118" s="10">
        <v>-10000</v>
      </c>
    </row>
    <row r="119" spans="1:4" ht="15.75" x14ac:dyDescent="0.25">
      <c r="A119" s="21" t="s">
        <v>98</v>
      </c>
      <c r="B119" s="30">
        <f t="shared" ref="B119:D119" si="52">+B115+B116+B117+B118</f>
        <v>100000</v>
      </c>
      <c r="C119" s="30">
        <f t="shared" si="52"/>
        <v>-30000</v>
      </c>
      <c r="D119" s="30">
        <f t="shared" si="52"/>
        <v>-40000</v>
      </c>
    </row>
    <row r="120" spans="1:4" ht="15.75" x14ac:dyDescent="0.25">
      <c r="A120" s="21" t="s">
        <v>99</v>
      </c>
      <c r="B120" s="30">
        <f>+B111+B114+B119</f>
        <v>18183.561643835623</v>
      </c>
      <c r="C120" s="30">
        <f t="shared" ref="C120:D120" si="53">+C104+C111+C119</f>
        <v>24563.308219178085</v>
      </c>
      <c r="D120" s="30">
        <f t="shared" si="53"/>
        <v>31979.15445205479</v>
      </c>
    </row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López</dc:creator>
  <cp:lastModifiedBy>user</cp:lastModifiedBy>
  <dcterms:created xsi:type="dcterms:W3CDTF">2022-12-21T10:30:33Z</dcterms:created>
  <dcterms:modified xsi:type="dcterms:W3CDTF">2023-09-07T14:56:29Z</dcterms:modified>
</cp:coreProperties>
</file>