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40" windowWidth="28215" windowHeight="13230"/>
  </bookViews>
  <sheets>
    <sheet name="datos entrada" sheetId="1" r:id="rId1"/>
    <sheet name="cadena de valor" sheetId="2" r:id="rId2"/>
    <sheet name="Solución " sheetId="3" r:id="rId3"/>
  </sheets>
  <definedNames>
    <definedName name="solver_adj" localSheetId="2">'Solución '!$E$13</definedName>
    <definedName name="solver_cvg" localSheetId="2">0.0001</definedName>
    <definedName name="solver_drv" localSheetId="2">1</definedName>
    <definedName name="solver_eng" localSheetId="0">1</definedName>
    <definedName name="solver_eng" localSheetId="2">1</definedName>
    <definedName name="solver_est" localSheetId="2">1</definedName>
    <definedName name="solver_itr" localSheetId="2">100</definedName>
    <definedName name="solver_lin" localSheetId="2">2</definedName>
    <definedName name="solver_mip" localSheetId="2">2147483647</definedName>
    <definedName name="solver_mni" localSheetId="2">30</definedName>
    <definedName name="solver_mrt" localSheetId="2">0.075</definedName>
    <definedName name="solver_msl" localSheetId="2">2</definedName>
    <definedName name="solver_neg" localSheetId="0">1</definedName>
    <definedName name="solver_neg" localSheetId="2">2</definedName>
    <definedName name="solver_nod" localSheetId="2">2147483647</definedName>
    <definedName name="solver_num" localSheetId="0">0</definedName>
    <definedName name="solver_num" localSheetId="2">0</definedName>
    <definedName name="solver_nwt" localSheetId="2">1</definedName>
    <definedName name="solver_opt" localSheetId="2">'Solución '!$I$61</definedName>
    <definedName name="solver_pre" localSheetId="2">0.000001</definedName>
    <definedName name="solver_rbv" localSheetId="2">1</definedName>
    <definedName name="solver_rlx" localSheetId="2">1</definedName>
    <definedName name="solver_rsd" localSheetId="2">0</definedName>
    <definedName name="solver_scl" localSheetId="2">2</definedName>
    <definedName name="solver_sho" localSheetId="2">2</definedName>
    <definedName name="solver_ssz" localSheetId="2">100</definedName>
    <definedName name="solver_tim" localSheetId="2">100</definedName>
    <definedName name="solver_tol" localSheetId="2">0.05</definedName>
    <definedName name="solver_typ" localSheetId="0">3</definedName>
    <definedName name="solver_typ" localSheetId="2">3</definedName>
    <definedName name="solver_val" localSheetId="0">0</definedName>
    <definedName name="solver_val" localSheetId="2">0</definedName>
    <definedName name="solver_ver" localSheetId="0">3</definedName>
    <definedName name="solver_ver" localSheetId="2">3</definedName>
  </definedNames>
  <calcPr calcId="145621"/>
  <extLst>
    <ext uri="GoogleSheetsCustomDataVersion2">
      <go:sheetsCustomData xmlns:go="http://customooxmlschemas.google.com/" r:id="rId7" roundtripDataChecksum="9UDu4kvxlSzo8tCZM+Qovjx8ss6Ca61fQSLq3Wsx5SI="/>
    </ext>
  </extLst>
</workbook>
</file>

<file path=xl/calcChain.xml><?xml version="1.0" encoding="utf-8"?>
<calcChain xmlns="http://schemas.openxmlformats.org/spreadsheetml/2006/main">
  <c r="C116" i="3" l="1"/>
  <c r="D116" i="3" s="1"/>
  <c r="D115" i="3"/>
  <c r="C115" i="3"/>
  <c r="D113" i="3"/>
  <c r="C113" i="3"/>
  <c r="E99" i="3"/>
  <c r="E98" i="3"/>
  <c r="C97" i="3"/>
  <c r="B59" i="3"/>
  <c r="C59" i="3" s="1"/>
  <c r="B58" i="3"/>
  <c r="B57" i="3"/>
  <c r="B48" i="3"/>
  <c r="B47" i="3"/>
  <c r="D46" i="3"/>
  <c r="C46" i="3" s="1"/>
  <c r="B46" i="3"/>
  <c r="B42" i="3"/>
  <c r="B39" i="3"/>
  <c r="B35" i="3"/>
  <c r="B34" i="3"/>
  <c r="B33" i="3"/>
  <c r="D32" i="3"/>
  <c r="C32" i="3"/>
  <c r="B32" i="3"/>
  <c r="B27" i="3"/>
  <c r="D24" i="3"/>
  <c r="C24" i="3"/>
  <c r="C114" i="3" s="1"/>
  <c r="D114" i="3" s="1"/>
  <c r="B24" i="3"/>
  <c r="B23" i="3"/>
  <c r="G18" i="3"/>
  <c r="D17" i="3"/>
  <c r="I16" i="3"/>
  <c r="H16" i="3"/>
  <c r="G16" i="3"/>
  <c r="D16" i="3"/>
  <c r="B16" i="3"/>
  <c r="D15" i="3"/>
  <c r="C15" i="3" s="1"/>
  <c r="C112" i="3" s="1"/>
  <c r="D112" i="3" s="1"/>
  <c r="D117" i="3" s="1"/>
  <c r="E117" i="3" s="1"/>
  <c r="G117" i="3" s="1"/>
  <c r="H117" i="3" s="1"/>
  <c r="I117" i="3" s="1"/>
  <c r="B15" i="3"/>
  <c r="B18" i="3" s="1"/>
  <c r="G11" i="3"/>
  <c r="F7" i="3" s="1"/>
  <c r="F8" i="3" s="1"/>
  <c r="F11" i="3" s="1"/>
  <c r="C40" i="3" s="1"/>
  <c r="H10" i="3"/>
  <c r="G10" i="3"/>
  <c r="J104" i="3" s="1"/>
  <c r="J110" i="3" s="1"/>
  <c r="F10" i="3"/>
  <c r="B40" i="3" s="1"/>
  <c r="E10" i="3"/>
  <c r="B25" i="3" s="1"/>
  <c r="D10" i="3"/>
  <c r="C10" i="3"/>
  <c r="H9" i="3"/>
  <c r="G9" i="3"/>
  <c r="F9" i="3"/>
  <c r="E9" i="3"/>
  <c r="D9" i="3"/>
  <c r="C9" i="3"/>
  <c r="J8" i="3"/>
  <c r="B66" i="3" s="1"/>
  <c r="C66" i="3" s="1"/>
  <c r="G7" i="3"/>
  <c r="C7" i="3"/>
  <c r="J6" i="3"/>
  <c r="I6" i="3"/>
  <c r="I8" i="3" s="1"/>
  <c r="B64" i="3" s="1"/>
  <c r="C64" i="3" s="1"/>
  <c r="H6" i="3"/>
  <c r="G6" i="3"/>
  <c r="G8" i="3" s="1"/>
  <c r="F6" i="3"/>
  <c r="E6" i="3"/>
  <c r="D6" i="3"/>
  <c r="C6" i="3"/>
  <c r="C8" i="3" s="1"/>
  <c r="C11" i="3" s="1"/>
  <c r="D18" i="3" s="1"/>
  <c r="C18" i="3" s="1"/>
  <c r="I5" i="3"/>
  <c r="H5" i="3"/>
  <c r="G5" i="3"/>
  <c r="F5" i="3"/>
  <c r="E5" i="3"/>
  <c r="D5" i="3"/>
  <c r="C5" i="3"/>
  <c r="K25" i="1"/>
  <c r="J25" i="1"/>
  <c r="E22" i="1"/>
  <c r="D40" i="3" l="1"/>
  <c r="G17" i="3"/>
  <c r="I17" i="3" s="1"/>
  <c r="B19" i="3"/>
  <c r="B6" i="3"/>
  <c r="D7" i="3"/>
  <c r="D8" i="3" s="1"/>
  <c r="F104" i="3"/>
  <c r="F110" i="3" s="1"/>
  <c r="B49" i="3"/>
  <c r="E7" i="3"/>
  <c r="H7" i="3" s="1"/>
  <c r="H8" i="3" s="1"/>
  <c r="D19" i="3"/>
  <c r="C19" i="3" s="1"/>
  <c r="H17" i="3" s="1"/>
  <c r="H19" i="3" s="1"/>
  <c r="I18" i="3"/>
  <c r="I20" i="3" l="1"/>
  <c r="D52" i="3"/>
  <c r="D11" i="3"/>
  <c r="G19" i="3"/>
  <c r="I19" i="3" s="1"/>
  <c r="B7" i="3"/>
  <c r="B8" i="3" s="1"/>
  <c r="K8" i="3" s="1"/>
  <c r="H18" i="3"/>
  <c r="C23" i="3" s="1"/>
  <c r="D23" i="3"/>
  <c r="B62" i="3"/>
  <c r="C62" i="3" s="1"/>
  <c r="H11" i="3"/>
  <c r="K6" i="3"/>
  <c r="E8" i="3"/>
  <c r="E11" i="3" s="1"/>
  <c r="C25" i="3" s="1"/>
  <c r="D25" i="3" s="1"/>
  <c r="D26" i="3" l="1"/>
  <c r="C27" i="3" l="1"/>
  <c r="C33" i="3" s="1"/>
  <c r="D33" i="3"/>
  <c r="C35" i="3" l="1"/>
  <c r="D35" i="3" s="1"/>
  <c r="D34" i="3"/>
  <c r="C34" i="3" s="1"/>
  <c r="C39" i="3" s="1"/>
  <c r="D39" i="3" s="1"/>
  <c r="D41" i="3" s="1"/>
  <c r="C42" i="3" s="1"/>
  <c r="C47" i="3" s="1"/>
  <c r="C49" i="3" l="1"/>
  <c r="D49" i="3" s="1"/>
  <c r="D47" i="3"/>
  <c r="D48" i="3"/>
  <c r="D51" i="3" s="1"/>
  <c r="D53" i="3" s="1"/>
  <c r="B60" i="3" s="1"/>
  <c r="C60" i="3" l="1"/>
  <c r="B61" i="3"/>
  <c r="C61" i="3" l="1"/>
  <c r="B63" i="3"/>
  <c r="C63" i="3" l="1"/>
  <c r="B65" i="3"/>
  <c r="B67" i="3" l="1"/>
  <c r="C67" i="3" s="1"/>
  <c r="C65" i="3"/>
</calcChain>
</file>

<file path=xl/sharedStrings.xml><?xml version="1.0" encoding="utf-8"?>
<sst xmlns="http://schemas.openxmlformats.org/spreadsheetml/2006/main" count="173" uniqueCount="113">
  <si>
    <t>Datos de entrada:</t>
  </si>
  <si>
    <t>MANUAL DIGITAL DE CONTABILIDAD DE GESTIÓN</t>
  </si>
  <si>
    <t>TEMA 4</t>
  </si>
  <si>
    <t>Taller I</t>
  </si>
  <si>
    <t>SOLUCIÓN CASO CLOSCA SA</t>
  </si>
  <si>
    <t>consumo MMPP</t>
  </si>
  <si>
    <t>ISBN- XXX</t>
  </si>
  <si>
    <t>Uds. iniciadas en el periodo Taller I</t>
  </si>
  <si>
    <t>Coste  horario MOD</t>
  </si>
  <si>
    <t>Saldos deudores</t>
  </si>
  <si>
    <t>Saldos acreedores</t>
  </si>
  <si>
    <t>Taller II</t>
  </si>
  <si>
    <t>Devoluciones compra MMPP caucho (10 kg)</t>
  </si>
  <si>
    <t>Uds. iniciadas en el periodo Taller II</t>
  </si>
  <si>
    <t>Dctos Pronto pago en compras</t>
  </si>
  <si>
    <t>Ventas  cascos decorados</t>
  </si>
  <si>
    <t>Materias primas (900 kg de caucho)</t>
  </si>
  <si>
    <t>PPTT ( 700 cascos decorados)</t>
  </si>
  <si>
    <t>PP SEMIT. Casco básico (200 cascos)</t>
  </si>
  <si>
    <t>Compras MMPP (1,800 Kg. caucho)</t>
  </si>
  <si>
    <t>Rappels ventas cascos decorados</t>
  </si>
  <si>
    <t xml:space="preserve">sección </t>
  </si>
  <si>
    <t>Aprovisionam.</t>
  </si>
  <si>
    <t>Almacen Pto termin casco decorado</t>
  </si>
  <si>
    <t>Mantenimiento</t>
  </si>
  <si>
    <t>Distribución</t>
  </si>
  <si>
    <t>Admón y generales</t>
  </si>
  <si>
    <t>FINANCIEROS</t>
  </si>
  <si>
    <t>unidad de obra</t>
  </si>
  <si>
    <t>kgs comprados</t>
  </si>
  <si>
    <t>unidades vendidas</t>
  </si>
  <si>
    <t>hh</t>
  </si>
  <si>
    <t>hm</t>
  </si>
  <si>
    <t>horas hombre</t>
  </si>
  <si>
    <t>u.f. vendidas</t>
  </si>
  <si>
    <t>sin unidad de obra</t>
  </si>
  <si>
    <t xml:space="preserve">horas realizadas </t>
  </si>
  <si>
    <t>TOTAL</t>
  </si>
  <si>
    <t>Aprov.</t>
  </si>
  <si>
    <t>REP PRIMARIO</t>
  </si>
  <si>
    <t>PRESTACIONES AUX:</t>
  </si>
  <si>
    <t xml:space="preserve"> HORAS MANTENIM cedidas</t>
  </si>
  <si>
    <t>CLOSCA</t>
  </si>
  <si>
    <t>CUADRO DE RECLASIFICACIÓN DE COSTES INDIRECTOS AL PRODUCTO</t>
  </si>
  <si>
    <t>comprobación</t>
  </si>
  <si>
    <t>MANTENIMIENTO</t>
  </si>
  <si>
    <t>REP SECUNDARIO</t>
  </si>
  <si>
    <t>U. DE OBRA</t>
  </si>
  <si>
    <t>-------</t>
  </si>
  <si>
    <t>--------</t>
  </si>
  <si>
    <t>Nº U. DE OBRA</t>
  </si>
  <si>
    <t>coste unidad obra</t>
  </si>
  <si>
    <t>CTE COMPRA MMPP</t>
  </si>
  <si>
    <t>ALMACEN MATERIA PRIMA caucho (FIFO)</t>
  </si>
  <si>
    <t>Precio proveedor</t>
  </si>
  <si>
    <t>uf</t>
  </si>
  <si>
    <t>uf/um</t>
  </si>
  <si>
    <t>Importe</t>
  </si>
  <si>
    <t>Devoluciones de compras</t>
  </si>
  <si>
    <t>existencias iniciales</t>
  </si>
  <si>
    <t>Descuento pppago</t>
  </si>
  <si>
    <t>Compras</t>
  </si>
  <si>
    <t>Aprovisionamiento</t>
  </si>
  <si>
    <t>Consumo</t>
  </si>
  <si>
    <t>Total cte compra</t>
  </si>
  <si>
    <t>E. Finales</t>
  </si>
  <si>
    <t>Taller I-CASCO BASICO</t>
  </si>
  <si>
    <t>Consumo Caucho</t>
  </si>
  <si>
    <t>MOD</t>
  </si>
  <si>
    <t>GGF Taller 1</t>
  </si>
  <si>
    <t>Coste total</t>
  </si>
  <si>
    <t>unidades fabricadas</t>
  </si>
  <si>
    <t>ALMACEN PPSSTT-BASICO (FIFO)</t>
  </si>
  <si>
    <t>Producción</t>
  </si>
  <si>
    <t>Taller II-CASCO DECORADO</t>
  </si>
  <si>
    <t>Consumo Fase anterior</t>
  </si>
  <si>
    <t>GGF Taller II</t>
  </si>
  <si>
    <t>Almacen PPTT- DECORADO (FIFO)</t>
  </si>
  <si>
    <t>Ei</t>
  </si>
  <si>
    <t>Ventas</t>
  </si>
  <si>
    <t>Ef</t>
  </si>
  <si>
    <t>Coste industrial de las unidades vendidas</t>
  </si>
  <si>
    <t>Coste de posesión</t>
  </si>
  <si>
    <t>Coste de las unidades vendidas</t>
  </si>
  <si>
    <t>CUENTA DE RESULTADOS ANALÍTICA</t>
  </si>
  <si>
    <t>Ventas brutas</t>
  </si>
  <si>
    <t>Rapples sobre ventas</t>
  </si>
  <si>
    <t xml:space="preserve">Ventas netas </t>
  </si>
  <si>
    <t>- Coste industrial de los productos vendidos</t>
  </si>
  <si>
    <t>= Margen industrial</t>
  </si>
  <si>
    <t>- Costes comerciales</t>
  </si>
  <si>
    <t>= Margen comercial</t>
  </si>
  <si>
    <t>- Costes de administración</t>
  </si>
  <si>
    <t>= Resultado explotacion</t>
  </si>
  <si>
    <t xml:space="preserve"> Rtdo Financ.</t>
  </si>
  <si>
    <t>Resultado del período de la Contabilidad Analítica</t>
  </si>
  <si>
    <t>Ctes Fijos</t>
  </si>
  <si>
    <t>Ctes.Totales</t>
  </si>
  <si>
    <t>Es mejor no subcontratar</t>
  </si>
  <si>
    <t>capacidad utilizada</t>
  </si>
  <si>
    <t>capacidad teórica</t>
  </si>
  <si>
    <t>billeteros normales</t>
  </si>
  <si>
    <t>taller I</t>
  </si>
  <si>
    <t>billeteros de lujo</t>
  </si>
  <si>
    <t>Hay capacidad</t>
  </si>
  <si>
    <t>necesitaran</t>
  </si>
  <si>
    <t>PVP</t>
  </si>
  <si>
    <t>Cvunitario</t>
  </si>
  <si>
    <t>Cvadicionales</t>
  </si>
  <si>
    <t>Cvtotal</t>
  </si>
  <si>
    <t>Bº marg</t>
  </si>
  <si>
    <t>CFs</t>
  </si>
  <si>
    <t>Si nos interesaría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</si>
</sst>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#,##0\ \K\G"/>
    <numFmt numFmtId="165" formatCode="#,###\ \u\f"/>
    <numFmt numFmtId="166" formatCode="#,##0\ &quot;€&quot;"/>
    <numFmt numFmtId="167" formatCode="#,##0\ &quot;hh&quot;"/>
    <numFmt numFmtId="168" formatCode="#,##0\ &quot;hm&quot;"/>
    <numFmt numFmtId="169" formatCode="_-* #,##0.00\ [$€-C0A]_-;\-* #,##0.00\ [$€-C0A]_-;_-* &quot;-&quot;??\ [$€-C0A]_-;_-@"/>
    <numFmt numFmtId="170" formatCode="#,##0\ &quot;horas&quot;"/>
    <numFmt numFmtId="171" formatCode="#,##0.00\ \K\G"/>
    <numFmt numFmtId="172" formatCode="#,##0.00\ &quot;pto.&quot;"/>
    <numFmt numFmtId="173" formatCode="_-* #,##0.0\ _€_-;\-* #,##0.0\ _€_-;_-* &quot;-&quot;?\ _€_-;_-@"/>
    <numFmt numFmtId="174" formatCode="_-* #,##0.0\ &quot;€&quot;_-;\-* #,##0.0\ &quot;€&quot;_-;_-* &quot;-&quot;??\ &quot;€&quot;_-;_-@"/>
    <numFmt numFmtId="175" formatCode="#,##0.0"/>
    <numFmt numFmtId="176" formatCode="#,##0\ &quot;productos terminados&quot;"/>
    <numFmt numFmtId="177" formatCode="#,##0\ &quot;Exist. finales en curso&quot;"/>
    <numFmt numFmtId="178" formatCode="#,##0\ \u\f"/>
    <numFmt numFmtId="179" formatCode="_-* #,##0.00\ &quot;€&quot;_-;\-* #,##0.00\ &quot;€&quot;_-;_-* &quot;-&quot;??\ &quot;€&quot;_-;_-@"/>
    <numFmt numFmtId="180" formatCode="_-* #,##0.00\ _€_-;\-* #,##0.00\ _€_-;_-* &quot;-&quot;??\ _€_-;_-@"/>
    <numFmt numFmtId="181" formatCode="#,##0.0_ ;[Red]\-#,##0.0\ "/>
    <numFmt numFmtId="182" formatCode="#,##0\ &quot; HORAS&quot;"/>
    <numFmt numFmtId="183" formatCode="_-* #,##0\ _€_-;\-* #,##0\ _€_-;_-* &quot;-&quot;??\ _€_-;_-@"/>
    <numFmt numFmtId="184" formatCode="_-* #,##0\ &quot;€&quot;_-;\-* #,##0\ &quot;€&quot;_-;_-* &quot;-&quot;??\ &quot;€&quot;_-;_-@"/>
    <numFmt numFmtId="185" formatCode="#,##0\ &quot;h&quot;"/>
    <numFmt numFmtId="186" formatCode="0.0"/>
  </numFmts>
  <fonts count="20">
    <font>
      <sz val="10"/>
      <color rgb="FF000000"/>
      <name val="Arial"/>
      <scheme val="minor"/>
    </font>
    <font>
      <b/>
      <u/>
      <sz val="10"/>
      <color theme="1"/>
      <name val="Arial"/>
    </font>
    <font>
      <sz val="10"/>
      <name val="Arial"/>
    </font>
    <font>
      <sz val="11"/>
      <color rgb="FF000000"/>
      <name val="Calibri"/>
    </font>
    <font>
      <b/>
      <u/>
      <sz val="10"/>
      <color theme="1"/>
      <name val="Arial"/>
    </font>
    <font>
      <b/>
      <u/>
      <sz val="10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1"/>
      <color rgb="FFFF0000"/>
      <name val="Calibri"/>
    </font>
    <font>
      <b/>
      <sz val="14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0"/>
      <color rgb="FFFF0000"/>
      <name val="Arial"/>
    </font>
    <font>
      <b/>
      <sz val="10"/>
      <color theme="1"/>
      <name val="CG Times"/>
    </font>
    <font>
      <sz val="10"/>
      <color theme="1"/>
      <name val="CG Times"/>
    </font>
    <font>
      <b/>
      <sz val="10"/>
      <color rgb="FFFF0000"/>
      <name val="CG Times"/>
    </font>
    <font>
      <b/>
      <sz val="10"/>
      <color rgb="FF000000"/>
      <name val="CG Times"/>
    </font>
    <font>
      <sz val="10"/>
      <color rgb="FF000000"/>
      <name val="CG Times"/>
    </font>
    <font>
      <b/>
      <sz val="16"/>
      <color rgb="FFFF0000"/>
      <name val="Arial"/>
    </font>
    <font>
      <sz val="1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4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left" shrinkToFit="1"/>
    </xf>
    <xf numFmtId="0" fontId="5" fillId="0" borderId="0" xfId="0" applyFont="1"/>
    <xf numFmtId="0" fontId="6" fillId="0" borderId="0" xfId="0" applyFont="1" applyAlignment="1">
      <alignment shrinkToFit="1"/>
    </xf>
    <xf numFmtId="164" fontId="6" fillId="0" borderId="0" xfId="0" applyNumberFormat="1" applyFont="1" applyAlignment="1">
      <alignment horizontal="left" shrinkToFit="1"/>
    </xf>
    <xf numFmtId="0" fontId="6" fillId="0" borderId="0" xfId="0" applyFont="1"/>
    <xf numFmtId="0" fontId="6" fillId="0" borderId="0" xfId="0" applyFont="1" applyAlignment="1">
      <alignment horizontal="left" shrinkToFit="1"/>
    </xf>
    <xf numFmtId="165" fontId="6" fillId="0" borderId="0" xfId="0" applyNumberFormat="1" applyFont="1" applyAlignment="1">
      <alignment horizontal="right" shrinkToFit="1"/>
    </xf>
    <xf numFmtId="166" fontId="6" fillId="0" borderId="0" xfId="0" applyNumberFormat="1" applyFont="1" applyAlignment="1">
      <alignment horizontal="right" shrinkToFit="1"/>
    </xf>
    <xf numFmtId="9" fontId="6" fillId="0" borderId="0" xfId="0" applyNumberFormat="1" applyFont="1" applyAlignment="1">
      <alignment horizontal="left" shrinkToFit="1"/>
    </xf>
    <xf numFmtId="0" fontId="6" fillId="0" borderId="2" xfId="0" applyFont="1" applyBorder="1" applyAlignment="1">
      <alignment shrinkToFit="1"/>
    </xf>
    <xf numFmtId="3" fontId="6" fillId="0" borderId="2" xfId="0" applyNumberFormat="1" applyFont="1" applyBorder="1" applyAlignment="1">
      <alignment shrinkToFit="1"/>
    </xf>
    <xf numFmtId="165" fontId="6" fillId="0" borderId="0" xfId="0" applyNumberFormat="1" applyFont="1" applyAlignment="1">
      <alignment shrinkToFit="1"/>
    </xf>
    <xf numFmtId="165" fontId="6" fillId="0" borderId="0" xfId="0" applyNumberFormat="1" applyFont="1" applyAlignment="1">
      <alignment horizontal="left" shrinkToFit="1"/>
    </xf>
    <xf numFmtId="0" fontId="6" fillId="0" borderId="2" xfId="0" applyFont="1" applyBorder="1"/>
    <xf numFmtId="0" fontId="7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2" xfId="0" applyFont="1" applyBorder="1" applyAlignment="1">
      <alignment shrinkToFit="1"/>
    </xf>
    <xf numFmtId="0" fontId="6" fillId="0" borderId="2" xfId="0" applyFont="1" applyBorder="1" applyAlignment="1">
      <alignment horizontal="center" shrinkToFit="1"/>
    </xf>
    <xf numFmtId="0" fontId="6" fillId="0" borderId="3" xfId="0" applyFont="1" applyBorder="1" applyAlignment="1">
      <alignment horizontal="center" shrinkToFit="1"/>
    </xf>
    <xf numFmtId="0" fontId="6" fillId="0" borderId="2" xfId="0" applyFont="1" applyBorder="1" applyAlignment="1">
      <alignment horizontal="center"/>
    </xf>
    <xf numFmtId="167" fontId="6" fillId="0" borderId="2" xfId="0" applyNumberFormat="1" applyFont="1" applyBorder="1" applyAlignment="1">
      <alignment horizontal="center" shrinkToFit="1"/>
    </xf>
    <xf numFmtId="168" fontId="6" fillId="0" borderId="2" xfId="0" applyNumberFormat="1" applyFont="1" applyBorder="1" applyAlignment="1">
      <alignment horizontal="center" shrinkToFit="1"/>
    </xf>
    <xf numFmtId="0" fontId="6" fillId="0" borderId="0" xfId="0" applyFont="1" applyAlignment="1">
      <alignment horizontal="center"/>
    </xf>
    <xf numFmtId="167" fontId="6" fillId="0" borderId="0" xfId="0" applyNumberFormat="1" applyFont="1" applyAlignment="1">
      <alignment horizontal="left" shrinkToFit="1"/>
    </xf>
    <xf numFmtId="168" fontId="6" fillId="0" borderId="0" xfId="0" applyNumberFormat="1" applyFont="1" applyAlignment="1">
      <alignment horizontal="left" shrinkToFit="1"/>
    </xf>
    <xf numFmtId="0" fontId="7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169" fontId="7" fillId="0" borderId="2" xfId="0" applyNumberFormat="1" applyFont="1" applyBorder="1"/>
    <xf numFmtId="169" fontId="6" fillId="0" borderId="2" xfId="0" applyNumberFormat="1" applyFont="1" applyBorder="1"/>
    <xf numFmtId="13" fontId="6" fillId="0" borderId="2" xfId="0" applyNumberFormat="1" applyFont="1" applyBorder="1" applyAlignment="1">
      <alignment shrinkToFit="1"/>
    </xf>
    <xf numFmtId="170" fontId="6" fillId="0" borderId="2" xfId="0" applyNumberFormat="1" applyFont="1" applyBorder="1" applyAlignment="1">
      <alignment shrinkToFit="1"/>
    </xf>
    <xf numFmtId="170" fontId="6" fillId="0" borderId="0" xfId="0" applyNumberFormat="1" applyFont="1" applyAlignment="1">
      <alignment shrinkToFit="1"/>
    </xf>
    <xf numFmtId="3" fontId="6" fillId="0" borderId="0" xfId="0" applyNumberFormat="1" applyFont="1" applyAlignment="1">
      <alignment shrinkToFit="1"/>
    </xf>
    <xf numFmtId="166" fontId="6" fillId="0" borderId="0" xfId="0" applyNumberFormat="1" applyFont="1" applyAlignment="1">
      <alignment horizontal="left" shrinkToFit="1"/>
    </xf>
    <xf numFmtId="171" fontId="6" fillId="0" borderId="0" xfId="0" applyNumberFormat="1" applyFont="1" applyAlignment="1">
      <alignment shrinkToFit="1"/>
    </xf>
    <xf numFmtId="3" fontId="6" fillId="0" borderId="0" xfId="0" applyNumberFormat="1" applyFont="1" applyAlignment="1">
      <alignment horizontal="left" shrinkToFit="1"/>
    </xf>
    <xf numFmtId="0" fontId="6" fillId="0" borderId="0" xfId="0" applyFont="1" applyAlignment="1">
      <alignment horizontal="center" shrinkToFit="1"/>
    </xf>
    <xf numFmtId="3" fontId="6" fillId="0" borderId="0" xfId="0" applyNumberFormat="1" applyFont="1"/>
    <xf numFmtId="0" fontId="8" fillId="0" borderId="0" xfId="0" applyFont="1"/>
    <xf numFmtId="172" fontId="8" fillId="0" borderId="0" xfId="0" applyNumberFormat="1" applyFont="1"/>
    <xf numFmtId="0" fontId="7" fillId="0" borderId="0" xfId="0" applyFont="1" applyAlignment="1">
      <alignment horizontal="left" shrinkToFit="1"/>
    </xf>
    <xf numFmtId="0" fontId="9" fillId="2" borderId="4" xfId="0" applyFont="1" applyFill="1" applyBorder="1" applyAlignment="1">
      <alignment horizontal="left" shrinkToFit="1"/>
    </xf>
    <xf numFmtId="173" fontId="6" fillId="0" borderId="0" xfId="0" applyNumberFormat="1" applyFont="1" applyAlignment="1">
      <alignment shrinkToFit="1"/>
    </xf>
    <xf numFmtId="0" fontId="6" fillId="3" borderId="2" xfId="0" applyFont="1" applyFill="1" applyBorder="1" applyAlignment="1">
      <alignment horizontal="center" shrinkToFit="1"/>
    </xf>
    <xf numFmtId="0" fontId="10" fillId="0" borderId="2" xfId="0" applyFont="1" applyBorder="1" applyAlignment="1">
      <alignment shrinkToFit="1"/>
    </xf>
    <xf numFmtId="0" fontId="10" fillId="0" borderId="2" xfId="0" applyFont="1" applyBorder="1" applyAlignment="1">
      <alignment vertical="center" shrinkToFi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shrinkToFit="1"/>
    </xf>
    <xf numFmtId="0" fontId="7" fillId="3" borderId="2" xfId="0" applyFont="1" applyFill="1" applyBorder="1" applyAlignment="1">
      <alignment shrinkToFit="1"/>
    </xf>
    <xf numFmtId="174" fontId="9" fillId="4" borderId="2" xfId="0" applyNumberFormat="1" applyFont="1" applyFill="1" applyBorder="1" applyAlignment="1">
      <alignment shrinkToFit="1"/>
    </xf>
    <xf numFmtId="174" fontId="7" fillId="4" borderId="2" xfId="0" applyNumberFormat="1" applyFont="1" applyFill="1" applyBorder="1" applyAlignment="1">
      <alignment shrinkToFit="1"/>
    </xf>
    <xf numFmtId="174" fontId="6" fillId="0" borderId="0" xfId="0" applyNumberFormat="1" applyFont="1" applyAlignment="1">
      <alignment shrinkToFit="1"/>
    </xf>
    <xf numFmtId="2" fontId="12" fillId="0" borderId="0" xfId="0" applyNumberFormat="1" applyFont="1" applyAlignment="1">
      <alignment shrinkToFit="1"/>
    </xf>
    <xf numFmtId="174" fontId="10" fillId="0" borderId="2" xfId="0" applyNumberFormat="1" applyFont="1" applyBorder="1" applyAlignment="1">
      <alignment shrinkToFit="1"/>
    </xf>
    <xf numFmtId="174" fontId="7" fillId="0" borderId="2" xfId="0" applyNumberFormat="1" applyFont="1" applyBorder="1" applyAlignment="1">
      <alignment shrinkToFit="1"/>
    </xf>
    <xf numFmtId="174" fontId="6" fillId="0" borderId="2" xfId="0" applyNumberFormat="1" applyFont="1" applyBorder="1" applyAlignment="1">
      <alignment shrinkToFit="1"/>
    </xf>
    <xf numFmtId="174" fontId="10" fillId="3" borderId="2" xfId="0" applyNumberFormat="1" applyFont="1" applyFill="1" applyBorder="1" applyAlignment="1">
      <alignment shrinkToFit="1"/>
    </xf>
    <xf numFmtId="174" fontId="7" fillId="3" borderId="2" xfId="0" applyNumberFormat="1" applyFont="1" applyFill="1" applyBorder="1" applyAlignment="1">
      <alignment shrinkToFit="1"/>
    </xf>
    <xf numFmtId="174" fontId="6" fillId="3" borderId="2" xfId="0" applyNumberFormat="1" applyFont="1" applyFill="1" applyBorder="1" applyAlignment="1">
      <alignment shrinkToFit="1"/>
    </xf>
    <xf numFmtId="0" fontId="6" fillId="0" borderId="2" xfId="0" quotePrefix="1" applyFont="1" applyBorder="1" applyAlignment="1">
      <alignment shrinkToFit="1"/>
    </xf>
    <xf numFmtId="164" fontId="6" fillId="0" borderId="2" xfId="0" applyNumberFormat="1" applyFont="1" applyBorder="1" applyAlignment="1">
      <alignment horizontal="center" shrinkToFit="1"/>
    </xf>
    <xf numFmtId="165" fontId="6" fillId="0" borderId="2" xfId="0" applyNumberFormat="1" applyFont="1" applyBorder="1" applyAlignment="1">
      <alignment horizontal="center" shrinkToFit="1"/>
    </xf>
    <xf numFmtId="165" fontId="7" fillId="0" borderId="2" xfId="0" applyNumberFormat="1" applyFont="1" applyBorder="1" applyAlignment="1">
      <alignment horizontal="center" shrinkToFit="1"/>
    </xf>
    <xf numFmtId="173" fontId="6" fillId="0" borderId="2" xfId="0" applyNumberFormat="1" applyFont="1" applyBorder="1" applyAlignment="1">
      <alignment shrinkToFit="1"/>
    </xf>
    <xf numFmtId="0" fontId="7" fillId="0" borderId="0" xfId="0" applyFont="1" applyAlignment="1">
      <alignment shrinkToFit="1"/>
    </xf>
    <xf numFmtId="0" fontId="6" fillId="3" borderId="2" xfId="0" applyFont="1" applyFill="1" applyBorder="1"/>
    <xf numFmtId="164" fontId="6" fillId="0" borderId="2" xfId="0" applyNumberFormat="1" applyFont="1" applyBorder="1"/>
    <xf numFmtId="2" fontId="6" fillId="0" borderId="2" xfId="0" applyNumberFormat="1" applyFont="1" applyBorder="1"/>
    <xf numFmtId="4" fontId="6" fillId="5" borderId="2" xfId="0" applyNumberFormat="1" applyFont="1" applyFill="1" applyBorder="1"/>
    <xf numFmtId="0" fontId="6" fillId="0" borderId="2" xfId="0" applyFont="1" applyBorder="1" applyAlignment="1">
      <alignment horizontal="center" vertical="center"/>
    </xf>
    <xf numFmtId="3" fontId="6" fillId="0" borderId="2" xfId="0" applyNumberFormat="1" applyFont="1" applyBorder="1"/>
    <xf numFmtId="4" fontId="6" fillId="0" borderId="2" xfId="0" applyNumberFormat="1" applyFont="1" applyBorder="1"/>
    <xf numFmtId="2" fontId="6" fillId="0" borderId="2" xfId="0" applyNumberFormat="1" applyFont="1" applyBorder="1" applyAlignment="1">
      <alignment shrinkToFit="1"/>
    </xf>
    <xf numFmtId="164" fontId="7" fillId="0" borderId="2" xfId="0" applyNumberFormat="1" applyFont="1" applyBorder="1"/>
    <xf numFmtId="2" fontId="7" fillId="0" borderId="2" xfId="0" applyNumberFormat="1" applyFont="1" applyBorder="1" applyAlignment="1">
      <alignment shrinkToFit="1"/>
    </xf>
    <xf numFmtId="4" fontId="7" fillId="5" borderId="2" xfId="0" applyNumberFormat="1" applyFont="1" applyFill="1" applyBorder="1"/>
    <xf numFmtId="171" fontId="6" fillId="0" borderId="2" xfId="0" applyNumberFormat="1" applyFont="1" applyBorder="1"/>
    <xf numFmtId="2" fontId="6" fillId="0" borderId="0" xfId="0" applyNumberFormat="1" applyFont="1" applyAlignment="1">
      <alignment shrinkToFit="1"/>
    </xf>
    <xf numFmtId="4" fontId="6" fillId="0" borderId="0" xfId="0" applyNumberFormat="1" applyFont="1" applyAlignment="1">
      <alignment shrinkToFit="1"/>
    </xf>
    <xf numFmtId="3" fontId="13" fillId="4" borderId="2" xfId="0" quotePrefix="1" applyNumberFormat="1" applyFont="1" applyFill="1" applyBorder="1" applyAlignment="1">
      <alignment horizontal="left"/>
    </xf>
    <xf numFmtId="3" fontId="13" fillId="0" borderId="2" xfId="0" applyNumberFormat="1" applyFont="1" applyBorder="1" applyAlignment="1">
      <alignment horizontal="left"/>
    </xf>
    <xf numFmtId="175" fontId="13" fillId="0" borderId="2" xfId="0" applyNumberFormat="1" applyFont="1" applyBorder="1" applyAlignment="1">
      <alignment horizontal="right"/>
    </xf>
    <xf numFmtId="175" fontId="13" fillId="0" borderId="2" xfId="0" applyNumberFormat="1" applyFont="1" applyBorder="1"/>
    <xf numFmtId="3" fontId="13" fillId="0" borderId="2" xfId="0" applyNumberFormat="1" applyFont="1" applyBorder="1"/>
    <xf numFmtId="176" fontId="13" fillId="0" borderId="2" xfId="0" applyNumberFormat="1" applyFont="1" applyBorder="1" applyAlignment="1">
      <alignment horizontal="left" shrinkToFit="1"/>
    </xf>
    <xf numFmtId="177" fontId="13" fillId="0" borderId="0" xfId="0" applyNumberFormat="1" applyFont="1" applyAlignment="1">
      <alignment horizontal="left" shrinkToFit="1"/>
    </xf>
    <xf numFmtId="3" fontId="13" fillId="0" borderId="0" xfId="0" applyNumberFormat="1" applyFont="1"/>
    <xf numFmtId="3" fontId="13" fillId="0" borderId="0" xfId="0" applyNumberFormat="1" applyFont="1" applyAlignment="1">
      <alignment horizontal="left" shrinkToFit="1"/>
    </xf>
    <xf numFmtId="0" fontId="6" fillId="0" borderId="5" xfId="0" applyFont="1" applyBorder="1" applyAlignment="1">
      <alignment horizontal="center" shrinkToFit="1"/>
    </xf>
    <xf numFmtId="178" fontId="6" fillId="0" borderId="2" xfId="0" applyNumberFormat="1" applyFont="1" applyBorder="1"/>
    <xf numFmtId="3" fontId="14" fillId="0" borderId="0" xfId="0" applyNumberFormat="1" applyFont="1" applyAlignment="1">
      <alignment horizontal="center"/>
    </xf>
    <xf numFmtId="175" fontId="14" fillId="0" borderId="0" xfId="0" applyNumberFormat="1" applyFont="1" applyAlignment="1">
      <alignment horizontal="right"/>
    </xf>
    <xf numFmtId="165" fontId="6" fillId="0" borderId="2" xfId="0" applyNumberFormat="1" applyFont="1" applyBorder="1" applyAlignment="1">
      <alignment shrinkToFit="1"/>
    </xf>
    <xf numFmtId="175" fontId="14" fillId="0" borderId="0" xfId="0" applyNumberFormat="1" applyFont="1"/>
    <xf numFmtId="175" fontId="15" fillId="0" borderId="0" xfId="0" applyNumberFormat="1" applyFont="1"/>
    <xf numFmtId="3" fontId="14" fillId="0" borderId="0" xfId="0" applyNumberFormat="1" applyFont="1"/>
    <xf numFmtId="3" fontId="14" fillId="0" borderId="2" xfId="0" applyNumberFormat="1" applyFont="1" applyBorder="1" applyAlignment="1">
      <alignment horizontal="left"/>
    </xf>
    <xf numFmtId="175" fontId="14" fillId="0" borderId="2" xfId="0" applyNumberFormat="1" applyFont="1" applyBorder="1" applyAlignment="1">
      <alignment horizontal="right"/>
    </xf>
    <xf numFmtId="179" fontId="6" fillId="0" borderId="0" xfId="0" applyNumberFormat="1" applyFont="1" applyAlignment="1">
      <alignment shrinkToFit="1"/>
    </xf>
    <xf numFmtId="175" fontId="14" fillId="0" borderId="2" xfId="0" applyNumberFormat="1" applyFont="1" applyBorder="1"/>
    <xf numFmtId="175" fontId="16" fillId="0" borderId="5" xfId="0" applyNumberFormat="1" applyFont="1" applyBorder="1" applyAlignment="1">
      <alignment horizontal="center"/>
    </xf>
    <xf numFmtId="175" fontId="17" fillId="0" borderId="2" xfId="0" applyNumberFormat="1" applyFont="1" applyBorder="1"/>
    <xf numFmtId="180" fontId="6" fillId="0" borderId="2" xfId="0" applyNumberFormat="1" applyFont="1" applyBorder="1" applyAlignment="1">
      <alignment shrinkToFit="1"/>
    </xf>
    <xf numFmtId="4" fontId="6" fillId="0" borderId="2" xfId="0" applyNumberFormat="1" applyFont="1" applyBorder="1" applyAlignment="1">
      <alignment shrinkToFit="1"/>
    </xf>
    <xf numFmtId="180" fontId="6" fillId="0" borderId="0" xfId="0" applyNumberFormat="1" applyFont="1" applyAlignment="1">
      <alignment shrinkToFit="1"/>
    </xf>
    <xf numFmtId="4" fontId="13" fillId="0" borderId="0" xfId="0" applyNumberFormat="1" applyFont="1"/>
    <xf numFmtId="3" fontId="13" fillId="0" borderId="2" xfId="0" applyNumberFormat="1" applyFont="1" applyBorder="1" applyAlignment="1">
      <alignment horizontal="center" shrinkToFit="1"/>
    </xf>
    <xf numFmtId="3" fontId="14" fillId="0" borderId="2" xfId="0" applyNumberFormat="1" applyFont="1" applyBorder="1"/>
    <xf numFmtId="181" fontId="7" fillId="0" borderId="2" xfId="0" applyNumberFormat="1" applyFont="1" applyBorder="1" applyAlignment="1">
      <alignment shrinkToFit="1"/>
    </xf>
    <xf numFmtId="3" fontId="13" fillId="6" borderId="2" xfId="0" applyNumberFormat="1" applyFont="1" applyFill="1" applyBorder="1"/>
    <xf numFmtId="181" fontId="7" fillId="6" borderId="2" xfId="0" applyNumberFormat="1" applyFont="1" applyFill="1" applyBorder="1" applyAlignment="1">
      <alignment shrinkToFit="1"/>
    </xf>
    <xf numFmtId="9" fontId="7" fillId="6" borderId="2" xfId="0" applyNumberFormat="1" applyFont="1" applyFill="1" applyBorder="1" applyAlignment="1">
      <alignment horizontal="center" shrinkToFit="1"/>
    </xf>
    <xf numFmtId="3" fontId="14" fillId="0" borderId="2" xfId="0" quotePrefix="1" applyNumberFormat="1" applyFont="1" applyBorder="1"/>
    <xf numFmtId="181" fontId="6" fillId="0" borderId="2" xfId="0" applyNumberFormat="1" applyFont="1" applyBorder="1" applyAlignment="1">
      <alignment shrinkToFit="1"/>
    </xf>
    <xf numFmtId="9" fontId="6" fillId="0" borderId="2" xfId="0" applyNumberFormat="1" applyFont="1" applyBorder="1" applyAlignment="1">
      <alignment horizontal="center" shrinkToFit="1"/>
    </xf>
    <xf numFmtId="182" fontId="6" fillId="0" borderId="0" xfId="0" applyNumberFormat="1" applyFont="1"/>
    <xf numFmtId="9" fontId="6" fillId="0" borderId="0" xfId="0" applyNumberFormat="1" applyFont="1"/>
    <xf numFmtId="3" fontId="13" fillId="0" borderId="2" xfId="0" quotePrefix="1" applyNumberFormat="1" applyFont="1" applyBorder="1"/>
    <xf numFmtId="9" fontId="7" fillId="0" borderId="2" xfId="0" applyNumberFormat="1" applyFont="1" applyBorder="1" applyAlignment="1">
      <alignment horizontal="center" shrinkToFit="1"/>
    </xf>
    <xf numFmtId="0" fontId="7" fillId="0" borderId="0" xfId="0" applyFont="1"/>
    <xf numFmtId="182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right"/>
    </xf>
    <xf numFmtId="183" fontId="6" fillId="0" borderId="0" xfId="0" applyNumberFormat="1" applyFont="1"/>
    <xf numFmtId="183" fontId="18" fillId="0" borderId="0" xfId="0" applyNumberFormat="1" applyFont="1" applyAlignment="1">
      <alignment horizontal="center"/>
    </xf>
    <xf numFmtId="180" fontId="18" fillId="0" borderId="0" xfId="0" applyNumberFormat="1" applyFont="1"/>
    <xf numFmtId="184" fontId="6" fillId="0" borderId="0" xfId="0" applyNumberFormat="1" applyFont="1"/>
    <xf numFmtId="181" fontId="14" fillId="0" borderId="2" xfId="0" applyNumberFormat="1" applyFont="1" applyBorder="1"/>
    <xf numFmtId="0" fontId="12" fillId="0" borderId="0" xfId="0" applyFont="1"/>
    <xf numFmtId="3" fontId="14" fillId="6" borderId="2" xfId="0" applyNumberFormat="1" applyFont="1" applyFill="1" applyBorder="1"/>
    <xf numFmtId="9" fontId="6" fillId="6" borderId="2" xfId="0" applyNumberFormat="1" applyFont="1" applyFill="1" applyBorder="1" applyAlignment="1">
      <alignment horizontal="center" shrinkToFit="1"/>
    </xf>
    <xf numFmtId="175" fontId="15" fillId="0" borderId="0" xfId="0" applyNumberFormat="1" applyFont="1" applyAlignment="1">
      <alignment horizontal="center"/>
    </xf>
    <xf numFmtId="185" fontId="6" fillId="0" borderId="0" xfId="0" applyNumberFormat="1" applyFont="1"/>
    <xf numFmtId="185" fontId="7" fillId="0" borderId="0" xfId="0" applyNumberFormat="1" applyFont="1"/>
    <xf numFmtId="174" fontId="7" fillId="0" borderId="0" xfId="0" applyNumberFormat="1" applyFont="1" applyAlignment="1">
      <alignment shrinkToFit="1"/>
    </xf>
    <xf numFmtId="3" fontId="13" fillId="0" borderId="0" xfId="0" applyNumberFormat="1" applyFont="1" applyAlignment="1">
      <alignment shrinkToFit="1"/>
    </xf>
    <xf numFmtId="178" fontId="14" fillId="0" borderId="0" xfId="0" applyNumberFormat="1" applyFont="1"/>
    <xf numFmtId="186" fontId="6" fillId="0" borderId="0" xfId="0" applyNumberFormat="1" applyFont="1" applyAlignment="1">
      <alignment shrinkToFit="1"/>
    </xf>
    <xf numFmtId="3" fontId="14" fillId="0" borderId="0" xfId="0" applyNumberFormat="1" applyFont="1" applyAlignment="1">
      <alignment shrinkToFit="1"/>
    </xf>
    <xf numFmtId="186" fontId="19" fillId="0" borderId="0" xfId="0" applyNumberFormat="1" applyFont="1" applyAlignment="1">
      <alignment shrinkToFit="1"/>
    </xf>
    <xf numFmtId="175" fontId="17" fillId="0" borderId="0" xfId="0" applyNumberFormat="1" applyFont="1"/>
    <xf numFmtId="180" fontId="7" fillId="0" borderId="0" xfId="0" applyNumberFormat="1" applyFont="1" applyAlignment="1">
      <alignment shrinkToFit="1"/>
    </xf>
    <xf numFmtId="175" fontId="13" fillId="0" borderId="0" xfId="0" applyNumberFormat="1" applyFont="1"/>
    <xf numFmtId="175" fontId="16" fillId="0" borderId="0" xfId="0" applyNumberFormat="1" applyFont="1"/>
    <xf numFmtId="0" fontId="1" fillId="0" borderId="1" xfId="0" applyFont="1" applyBorder="1" applyAlignment="1">
      <alignment horizontal="left" shrinkToFit="1"/>
    </xf>
    <xf numFmtId="0" fontId="2" fillId="0" borderId="1" xfId="0" applyFont="1" applyBorder="1"/>
    <xf numFmtId="0" fontId="6" fillId="3" borderId="5" xfId="0" applyFont="1" applyFill="1" applyBorder="1" applyAlignment="1">
      <alignment horizontal="center" shrinkToFit="1"/>
    </xf>
    <xf numFmtId="0" fontId="2" fillId="0" borderId="6" xfId="0" applyFont="1" applyBorder="1"/>
    <xf numFmtId="0" fontId="2" fillId="0" borderId="3" xfId="0" applyFont="1" applyBorder="1"/>
    <xf numFmtId="0" fontId="6" fillId="0" borderId="0" xfId="0" applyFont="1" applyAlignment="1">
      <alignment horizontal="left" shrinkToFit="1"/>
    </xf>
    <xf numFmtId="0" fontId="0" fillId="0" borderId="0" xfId="0" applyFont="1" applyAlignment="1"/>
    <xf numFmtId="175" fontId="16" fillId="3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104775</xdr:colOff>
      <xdr:row>6</xdr:row>
      <xdr:rowOff>9525</xdr:rowOff>
    </xdr:from>
    <xdr:ext cx="476250" cy="171450"/>
    <xdr:sp macro="" textlink="">
      <xdr:nvSpPr>
        <xdr:cNvPr id="3" name="Shape 3"/>
        <xdr:cNvSpPr txBox="1"/>
      </xdr:nvSpPr>
      <xdr:spPr>
        <a:xfrm>
          <a:off x="5112218" y="3697029"/>
          <a:ext cx="467564" cy="165943"/>
        </a:xfrm>
        <a:prstGeom prst="rect">
          <a:avLst/>
        </a:prstGeom>
        <a:noFill/>
        <a:ln>
          <a:noFill/>
        </a:ln>
      </xdr:spPr>
      <xdr:txBody>
        <a:bodyPr spcFirstLastPara="1" wrap="square" lIns="18275" tIns="18275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1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Taller 1</a:t>
          </a:r>
          <a:endParaRPr sz="1000" b="1" i="0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</xdr:col>
      <xdr:colOff>409575</xdr:colOff>
      <xdr:row>6</xdr:row>
      <xdr:rowOff>57150</xdr:rowOff>
    </xdr:from>
    <xdr:ext cx="1352550" cy="38100"/>
    <xdr:grpSp>
      <xdr:nvGrpSpPr>
        <xdr:cNvPr id="2" name="Shape 2"/>
        <xdr:cNvGrpSpPr/>
      </xdr:nvGrpSpPr>
      <xdr:grpSpPr>
        <a:xfrm>
          <a:off x="4669725" y="3780000"/>
          <a:ext cx="1352550" cy="0"/>
          <a:chOff x="4669725" y="3780000"/>
          <a:chExt cx="1352550" cy="0"/>
        </a:xfrm>
      </xdr:grpSpPr>
      <xdr:cxnSp macro="">
        <xdr:nvCxnSpPr>
          <xdr:cNvPr id="4" name="Shape 4"/>
          <xdr:cNvCxnSpPr/>
        </xdr:nvCxnSpPr>
        <xdr:spPr>
          <a:xfrm>
            <a:off x="4669725" y="3780000"/>
            <a:ext cx="13525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2</xdr:col>
      <xdr:colOff>152400</xdr:colOff>
      <xdr:row>6</xdr:row>
      <xdr:rowOff>95250</xdr:rowOff>
    </xdr:from>
    <xdr:ext cx="38100" cy="1095375"/>
    <xdr:grpSp>
      <xdr:nvGrpSpPr>
        <xdr:cNvPr id="5" name="Shape 2"/>
        <xdr:cNvGrpSpPr/>
      </xdr:nvGrpSpPr>
      <xdr:grpSpPr>
        <a:xfrm>
          <a:off x="5346000" y="3232313"/>
          <a:ext cx="0" cy="1095375"/>
          <a:chOff x="5346000" y="3232313"/>
          <a:chExt cx="0" cy="1095375"/>
        </a:xfrm>
      </xdr:grpSpPr>
      <xdr:cxnSp macro="">
        <xdr:nvCxnSpPr>
          <xdr:cNvPr id="6" name="Shape 5"/>
          <xdr:cNvCxnSpPr/>
        </xdr:nvCxnSpPr>
        <xdr:spPr>
          <a:xfrm>
            <a:off x="5346000" y="3232313"/>
            <a:ext cx="0" cy="109537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85725</xdr:colOff>
      <xdr:row>5</xdr:row>
      <xdr:rowOff>0</xdr:rowOff>
    </xdr:from>
    <xdr:ext cx="1552575" cy="171450"/>
    <xdr:sp macro="" textlink="">
      <xdr:nvSpPr>
        <xdr:cNvPr id="7" name="Shape 6"/>
        <xdr:cNvSpPr txBox="1"/>
      </xdr:nvSpPr>
      <xdr:spPr>
        <a:xfrm>
          <a:off x="4572263" y="3697029"/>
          <a:ext cx="1547475" cy="165943"/>
        </a:xfrm>
        <a:prstGeom prst="rect">
          <a:avLst/>
        </a:prstGeom>
        <a:noFill/>
        <a:ln>
          <a:noFill/>
        </a:ln>
      </xdr:spPr>
      <xdr:txBody>
        <a:bodyPr spcFirstLastPara="1" wrap="square" lIns="18275" tIns="18275" rIns="18275" bIns="0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Almacén MMPP CAUCHO</a:t>
          </a:r>
          <a:endParaRPr sz="1400"/>
        </a:p>
      </xdr:txBody>
    </xdr:sp>
    <xdr:clientData fLocksWithSheet="0"/>
  </xdr:oneCellAnchor>
  <xdr:oneCellAnchor>
    <xdr:from>
      <xdr:col>1</xdr:col>
      <xdr:colOff>123825</xdr:colOff>
      <xdr:row>7</xdr:row>
      <xdr:rowOff>47625</xdr:rowOff>
    </xdr:from>
    <xdr:ext cx="581025" cy="171450"/>
    <xdr:sp macro="" textlink="">
      <xdr:nvSpPr>
        <xdr:cNvPr id="8" name="Shape 7"/>
        <xdr:cNvSpPr txBox="1"/>
      </xdr:nvSpPr>
      <xdr:spPr>
        <a:xfrm>
          <a:off x="5056947" y="3697029"/>
          <a:ext cx="578107" cy="165943"/>
        </a:xfrm>
        <a:prstGeom prst="rect">
          <a:avLst/>
        </a:prstGeom>
        <a:noFill/>
        <a:ln>
          <a:noFill/>
        </a:ln>
      </xdr:spPr>
      <xdr:txBody>
        <a:bodyPr spcFirstLastPara="1" wrap="square" lIns="18275" tIns="18275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Ei= 900 K</a:t>
          </a:r>
          <a:endParaRPr sz="1400"/>
        </a:p>
      </xdr:txBody>
    </xdr:sp>
    <xdr:clientData fLocksWithSheet="0"/>
  </xdr:oneCellAnchor>
  <xdr:oneCellAnchor>
    <xdr:from>
      <xdr:col>2</xdr:col>
      <xdr:colOff>257175</xdr:colOff>
      <xdr:row>7</xdr:row>
      <xdr:rowOff>66675</xdr:rowOff>
    </xdr:from>
    <xdr:ext cx="1257300" cy="171450"/>
    <xdr:sp macro="" textlink="">
      <xdr:nvSpPr>
        <xdr:cNvPr id="9" name="Shape 8"/>
        <xdr:cNvSpPr txBox="1"/>
      </xdr:nvSpPr>
      <xdr:spPr>
        <a:xfrm>
          <a:off x="4718393" y="3697029"/>
          <a:ext cx="1255215" cy="165943"/>
        </a:xfrm>
        <a:prstGeom prst="rect">
          <a:avLst/>
        </a:prstGeom>
        <a:noFill/>
        <a:ln>
          <a:noFill/>
        </a:ln>
      </xdr:spPr>
      <xdr:txBody>
        <a:bodyPr spcFirstLastPara="1" wrap="square" lIns="18275" tIns="18275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Consumos  = 1.950 K</a:t>
          </a:r>
          <a:endParaRPr sz="1400"/>
        </a:p>
      </xdr:txBody>
    </xdr:sp>
    <xdr:clientData fLocksWithSheet="0"/>
  </xdr:oneCellAnchor>
  <xdr:oneCellAnchor>
    <xdr:from>
      <xdr:col>0</xdr:col>
      <xdr:colOff>495300</xdr:colOff>
      <xdr:row>9</xdr:row>
      <xdr:rowOff>85725</xdr:rowOff>
    </xdr:from>
    <xdr:ext cx="1133475" cy="171450"/>
    <xdr:sp macro="" textlink="">
      <xdr:nvSpPr>
        <xdr:cNvPr id="10" name="Shape 9"/>
        <xdr:cNvSpPr txBox="1"/>
      </xdr:nvSpPr>
      <xdr:spPr>
        <a:xfrm>
          <a:off x="4782577" y="3697029"/>
          <a:ext cx="1126847" cy="165943"/>
        </a:xfrm>
        <a:prstGeom prst="rect">
          <a:avLst/>
        </a:prstGeom>
        <a:noFill/>
        <a:ln>
          <a:noFill/>
        </a:ln>
      </xdr:spPr>
      <xdr:txBody>
        <a:bodyPr spcFirstLastPara="1" wrap="square" lIns="18275" tIns="18275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Compras=  1.790 K</a:t>
          </a:r>
          <a:endParaRPr sz="1400"/>
        </a:p>
      </xdr:txBody>
    </xdr:sp>
    <xdr:clientData fLocksWithSheet="0"/>
  </xdr:oneCellAnchor>
  <xdr:oneCellAnchor>
    <xdr:from>
      <xdr:col>12</xdr:col>
      <xdr:colOff>276225</xdr:colOff>
      <xdr:row>23</xdr:row>
      <xdr:rowOff>85725</xdr:rowOff>
    </xdr:from>
    <xdr:ext cx="1276350" cy="38100"/>
    <xdr:grpSp>
      <xdr:nvGrpSpPr>
        <xdr:cNvPr id="11" name="Shape 2"/>
        <xdr:cNvGrpSpPr/>
      </xdr:nvGrpSpPr>
      <xdr:grpSpPr>
        <a:xfrm>
          <a:off x="4707825" y="3780000"/>
          <a:ext cx="1276350" cy="0"/>
          <a:chOff x="4707825" y="3780000"/>
          <a:chExt cx="1276350" cy="0"/>
        </a:xfrm>
      </xdr:grpSpPr>
      <xdr:cxnSp macro="">
        <xdr:nvCxnSpPr>
          <xdr:cNvPr id="12" name="Shape 10"/>
          <xdr:cNvCxnSpPr/>
        </xdr:nvCxnSpPr>
        <xdr:spPr>
          <a:xfrm>
            <a:off x="4707825" y="3780000"/>
            <a:ext cx="12763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12</xdr:col>
      <xdr:colOff>723900</xdr:colOff>
      <xdr:row>23</xdr:row>
      <xdr:rowOff>133350</xdr:rowOff>
    </xdr:from>
    <xdr:ext cx="38100" cy="1152525"/>
    <xdr:grpSp>
      <xdr:nvGrpSpPr>
        <xdr:cNvPr id="13" name="Shape 2"/>
        <xdr:cNvGrpSpPr/>
      </xdr:nvGrpSpPr>
      <xdr:grpSpPr>
        <a:xfrm>
          <a:off x="5346000" y="3203738"/>
          <a:ext cx="0" cy="1152525"/>
          <a:chOff x="5346000" y="3203738"/>
          <a:chExt cx="0" cy="1152525"/>
        </a:xfrm>
      </xdr:grpSpPr>
      <xdr:cxnSp macro="">
        <xdr:nvCxnSpPr>
          <xdr:cNvPr id="14" name="Shape 11"/>
          <xdr:cNvCxnSpPr/>
        </xdr:nvCxnSpPr>
        <xdr:spPr>
          <a:xfrm>
            <a:off x="5346000" y="3203738"/>
            <a:ext cx="0" cy="1152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12</xdr:col>
      <xdr:colOff>114300</xdr:colOff>
      <xdr:row>20</xdr:row>
      <xdr:rowOff>142875</xdr:rowOff>
    </xdr:from>
    <xdr:ext cx="1552575" cy="314325"/>
    <xdr:sp macro="" textlink="">
      <xdr:nvSpPr>
        <xdr:cNvPr id="15" name="Shape 12"/>
        <xdr:cNvSpPr txBox="1"/>
      </xdr:nvSpPr>
      <xdr:spPr>
        <a:xfrm>
          <a:off x="4572199" y="3623291"/>
          <a:ext cx="1547603" cy="313419"/>
        </a:xfrm>
        <a:prstGeom prst="rect">
          <a:avLst/>
        </a:prstGeom>
        <a:noFill/>
        <a:ln>
          <a:noFill/>
        </a:ln>
      </xdr:spPr>
      <xdr:txBody>
        <a:bodyPr spcFirstLastPara="1" wrap="square" lIns="18275" tIns="18275" rIns="18275" bIns="0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Almacén PP TERMINADO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CASCOS DECORADOS</a:t>
          </a:r>
          <a:endParaRPr sz="1000" b="0" i="0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11</xdr:col>
      <xdr:colOff>685800</xdr:colOff>
      <xdr:row>24</xdr:row>
      <xdr:rowOff>85725</xdr:rowOff>
    </xdr:from>
    <xdr:ext cx="495300" cy="171450"/>
    <xdr:sp macro="" textlink="">
      <xdr:nvSpPr>
        <xdr:cNvPr id="16" name="Shape 13"/>
        <xdr:cNvSpPr txBox="1"/>
      </xdr:nvSpPr>
      <xdr:spPr>
        <a:xfrm>
          <a:off x="5099715" y="3697029"/>
          <a:ext cx="492571" cy="165943"/>
        </a:xfrm>
        <a:prstGeom prst="rect">
          <a:avLst/>
        </a:prstGeom>
        <a:noFill/>
        <a:ln>
          <a:noFill/>
        </a:ln>
      </xdr:spPr>
      <xdr:txBody>
        <a:bodyPr spcFirstLastPara="1" wrap="square" lIns="18275" tIns="18275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Ei=  700</a:t>
          </a:r>
          <a:endParaRPr sz="1400"/>
        </a:p>
      </xdr:txBody>
    </xdr:sp>
    <xdr:clientData fLocksWithSheet="0"/>
  </xdr:oneCellAnchor>
  <xdr:oneCellAnchor>
    <xdr:from>
      <xdr:col>13</xdr:col>
      <xdr:colOff>66675</xdr:colOff>
      <xdr:row>24</xdr:row>
      <xdr:rowOff>9525</xdr:rowOff>
    </xdr:from>
    <xdr:ext cx="866775" cy="171450"/>
    <xdr:sp macro="" textlink="">
      <xdr:nvSpPr>
        <xdr:cNvPr id="17" name="Shape 14"/>
        <xdr:cNvSpPr txBox="1"/>
      </xdr:nvSpPr>
      <xdr:spPr>
        <a:xfrm>
          <a:off x="4914344" y="3697029"/>
          <a:ext cx="863313" cy="165943"/>
        </a:xfrm>
        <a:prstGeom prst="rect">
          <a:avLst/>
        </a:prstGeom>
        <a:noFill/>
        <a:ln>
          <a:noFill/>
        </a:ln>
      </xdr:spPr>
      <xdr:txBody>
        <a:bodyPr spcFirstLastPara="1" wrap="square" lIns="18275" tIns="18275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ventas = 1.500</a:t>
          </a:r>
          <a:endParaRPr sz="1400"/>
        </a:p>
      </xdr:txBody>
    </xdr:sp>
    <xdr:clientData fLocksWithSheet="0"/>
  </xdr:oneCellAnchor>
  <xdr:oneCellAnchor>
    <xdr:from>
      <xdr:col>11</xdr:col>
      <xdr:colOff>133350</xdr:colOff>
      <xdr:row>27</xdr:row>
      <xdr:rowOff>114300</xdr:rowOff>
    </xdr:from>
    <xdr:ext cx="1028700" cy="171450"/>
    <xdr:sp macro="" textlink="">
      <xdr:nvSpPr>
        <xdr:cNvPr id="18" name="Shape 15"/>
        <xdr:cNvSpPr txBox="1"/>
      </xdr:nvSpPr>
      <xdr:spPr>
        <a:xfrm>
          <a:off x="4835989" y="3697029"/>
          <a:ext cx="1020023" cy="165943"/>
        </a:xfrm>
        <a:prstGeom prst="rect">
          <a:avLst/>
        </a:prstGeom>
        <a:noFill/>
        <a:ln>
          <a:noFill/>
        </a:ln>
      </xdr:spPr>
      <xdr:txBody>
        <a:bodyPr spcFirstLastPara="1" wrap="square" lIns="18275" tIns="18275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Producción=  900</a:t>
          </a:r>
          <a:endParaRPr sz="1400"/>
        </a:p>
      </xdr:txBody>
    </xdr:sp>
    <xdr:clientData fLocksWithSheet="0"/>
  </xdr:oneCellAnchor>
  <xdr:oneCellAnchor>
    <xdr:from>
      <xdr:col>4</xdr:col>
      <xdr:colOff>523875</xdr:colOff>
      <xdr:row>8</xdr:row>
      <xdr:rowOff>0</xdr:rowOff>
    </xdr:from>
    <xdr:ext cx="1314450" cy="990600"/>
    <xdr:sp macro="" textlink="">
      <xdr:nvSpPr>
        <xdr:cNvPr id="19" name="Shape 16"/>
        <xdr:cNvSpPr/>
      </xdr:nvSpPr>
      <xdr:spPr>
        <a:xfrm>
          <a:off x="4693538" y="3289463"/>
          <a:ext cx="1304925" cy="9810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 b="0" i="0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Uip= 1.200 u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 b="0" i="0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9</xdr:col>
      <xdr:colOff>38100</xdr:colOff>
      <xdr:row>17</xdr:row>
      <xdr:rowOff>19050</xdr:rowOff>
    </xdr:from>
    <xdr:ext cx="476250" cy="171450"/>
    <xdr:sp macro="" textlink="">
      <xdr:nvSpPr>
        <xdr:cNvPr id="20" name="Shape 17"/>
        <xdr:cNvSpPr txBox="1"/>
      </xdr:nvSpPr>
      <xdr:spPr>
        <a:xfrm>
          <a:off x="5112218" y="3697029"/>
          <a:ext cx="467564" cy="165943"/>
        </a:xfrm>
        <a:prstGeom prst="rect">
          <a:avLst/>
        </a:prstGeom>
        <a:noFill/>
        <a:ln>
          <a:noFill/>
        </a:ln>
      </xdr:spPr>
      <xdr:txBody>
        <a:bodyPr spcFirstLastPara="1" wrap="square" lIns="18275" tIns="18275" rIns="0" bIns="0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Taller 2</a:t>
          </a:r>
          <a:endParaRPr sz="1000" b="1" i="0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8</xdr:col>
      <xdr:colOff>409575</xdr:colOff>
      <xdr:row>7</xdr:row>
      <xdr:rowOff>114300</xdr:rowOff>
    </xdr:from>
    <xdr:ext cx="1352550" cy="38100"/>
    <xdr:grpSp>
      <xdr:nvGrpSpPr>
        <xdr:cNvPr id="21" name="Shape 2"/>
        <xdr:cNvGrpSpPr/>
      </xdr:nvGrpSpPr>
      <xdr:grpSpPr>
        <a:xfrm>
          <a:off x="4669725" y="3780000"/>
          <a:ext cx="1352550" cy="0"/>
          <a:chOff x="4669725" y="3780000"/>
          <a:chExt cx="1352550" cy="0"/>
        </a:xfrm>
      </xdr:grpSpPr>
      <xdr:cxnSp macro="">
        <xdr:nvCxnSpPr>
          <xdr:cNvPr id="22" name="Shape 4"/>
          <xdr:cNvCxnSpPr/>
        </xdr:nvCxnSpPr>
        <xdr:spPr>
          <a:xfrm>
            <a:off x="4669725" y="3780000"/>
            <a:ext cx="13525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9</xdr:col>
      <xdr:colOff>66675</xdr:colOff>
      <xdr:row>7</xdr:row>
      <xdr:rowOff>161925</xdr:rowOff>
    </xdr:from>
    <xdr:ext cx="38100" cy="1152525"/>
    <xdr:grpSp>
      <xdr:nvGrpSpPr>
        <xdr:cNvPr id="23" name="Shape 2"/>
        <xdr:cNvGrpSpPr/>
      </xdr:nvGrpSpPr>
      <xdr:grpSpPr>
        <a:xfrm>
          <a:off x="5346000" y="3203738"/>
          <a:ext cx="0" cy="1152525"/>
          <a:chOff x="5346000" y="3203738"/>
          <a:chExt cx="0" cy="1152525"/>
        </a:xfrm>
      </xdr:grpSpPr>
      <xdr:cxnSp macro="">
        <xdr:nvCxnSpPr>
          <xdr:cNvPr id="24" name="Shape 11"/>
          <xdr:cNvCxnSpPr/>
        </xdr:nvCxnSpPr>
        <xdr:spPr>
          <a:xfrm>
            <a:off x="5346000" y="3203738"/>
            <a:ext cx="0" cy="1152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7</xdr:col>
      <xdr:colOff>571500</xdr:colOff>
      <xdr:row>5</xdr:row>
      <xdr:rowOff>38100</xdr:rowOff>
    </xdr:from>
    <xdr:ext cx="1981200" cy="314325"/>
    <xdr:sp macro="" textlink="">
      <xdr:nvSpPr>
        <xdr:cNvPr id="25" name="Shape 18"/>
        <xdr:cNvSpPr txBox="1"/>
      </xdr:nvSpPr>
      <xdr:spPr>
        <a:xfrm>
          <a:off x="4358422" y="3623291"/>
          <a:ext cx="1975157" cy="313419"/>
        </a:xfrm>
        <a:prstGeom prst="rect">
          <a:avLst/>
        </a:prstGeom>
        <a:noFill/>
        <a:ln>
          <a:noFill/>
        </a:ln>
      </xdr:spPr>
      <xdr:txBody>
        <a:bodyPr spcFirstLastPara="1" wrap="square" lIns="18275" tIns="18275" rIns="18275" bIns="0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Almacén PP SEMIT TERMINADO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CASCO BASICO SIN DECORAR</a:t>
          </a:r>
          <a:endParaRPr sz="1000" b="0" i="0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8</xdr:col>
      <xdr:colOff>19050</xdr:colOff>
      <xdr:row>8</xdr:row>
      <xdr:rowOff>114300</xdr:rowOff>
    </xdr:from>
    <xdr:ext cx="495300" cy="171450"/>
    <xdr:sp macro="" textlink="">
      <xdr:nvSpPr>
        <xdr:cNvPr id="26" name="Shape 19"/>
        <xdr:cNvSpPr txBox="1"/>
      </xdr:nvSpPr>
      <xdr:spPr>
        <a:xfrm>
          <a:off x="5099715" y="3697029"/>
          <a:ext cx="492571" cy="165943"/>
        </a:xfrm>
        <a:prstGeom prst="rect">
          <a:avLst/>
        </a:prstGeom>
        <a:noFill/>
        <a:ln>
          <a:noFill/>
        </a:ln>
      </xdr:spPr>
      <xdr:txBody>
        <a:bodyPr spcFirstLastPara="1" wrap="square" lIns="18275" tIns="18275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Ei=  200</a:t>
          </a:r>
          <a:endParaRPr sz="1400"/>
        </a:p>
      </xdr:txBody>
    </xdr:sp>
    <xdr:clientData fLocksWithSheet="0"/>
  </xdr:oneCellAnchor>
  <xdr:oneCellAnchor>
    <xdr:from>
      <xdr:col>7</xdr:col>
      <xdr:colOff>400050</xdr:colOff>
      <xdr:row>10</xdr:row>
      <xdr:rowOff>142875</xdr:rowOff>
    </xdr:from>
    <xdr:ext cx="1133475" cy="171450"/>
    <xdr:sp macro="" textlink="">
      <xdr:nvSpPr>
        <xdr:cNvPr id="27" name="Shape 20"/>
        <xdr:cNvSpPr txBox="1"/>
      </xdr:nvSpPr>
      <xdr:spPr>
        <a:xfrm>
          <a:off x="4782513" y="3697029"/>
          <a:ext cx="1126975" cy="165943"/>
        </a:xfrm>
        <a:prstGeom prst="rect">
          <a:avLst/>
        </a:prstGeom>
        <a:noFill/>
        <a:ln>
          <a:noFill/>
        </a:ln>
      </xdr:spPr>
      <xdr:txBody>
        <a:bodyPr spcFirstLastPara="1" wrap="square" lIns="18275" tIns="18275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Producción=  1.200</a:t>
          </a:r>
          <a:endParaRPr sz="1400"/>
        </a:p>
      </xdr:txBody>
    </xdr:sp>
    <xdr:clientData fLocksWithSheet="0"/>
  </xdr:oneCellAnchor>
  <xdr:oneCellAnchor>
    <xdr:from>
      <xdr:col>4</xdr:col>
      <xdr:colOff>57150</xdr:colOff>
      <xdr:row>8</xdr:row>
      <xdr:rowOff>57150</xdr:rowOff>
    </xdr:from>
    <xdr:ext cx="200025" cy="238125"/>
    <xdr:grpSp>
      <xdr:nvGrpSpPr>
        <xdr:cNvPr id="28" name="Shape 2"/>
        <xdr:cNvGrpSpPr/>
      </xdr:nvGrpSpPr>
      <xdr:grpSpPr>
        <a:xfrm>
          <a:off x="5250750" y="3665700"/>
          <a:ext cx="190500" cy="228600"/>
          <a:chOff x="5250750" y="3665700"/>
          <a:chExt cx="190500" cy="228600"/>
        </a:xfrm>
      </xdr:grpSpPr>
      <xdr:cxnSp macro="">
        <xdr:nvCxnSpPr>
          <xdr:cNvPr id="29" name="Shape 21"/>
          <xdr:cNvCxnSpPr/>
        </xdr:nvCxnSpPr>
        <xdr:spPr>
          <a:xfrm>
            <a:off x="5250750" y="3665700"/>
            <a:ext cx="190500" cy="228600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10</xdr:col>
      <xdr:colOff>76200</xdr:colOff>
      <xdr:row>21</xdr:row>
      <xdr:rowOff>133350</xdr:rowOff>
    </xdr:from>
    <xdr:ext cx="1038225" cy="847725"/>
    <xdr:grpSp>
      <xdr:nvGrpSpPr>
        <xdr:cNvPr id="30" name="Shape 2"/>
        <xdr:cNvGrpSpPr/>
      </xdr:nvGrpSpPr>
      <xdr:grpSpPr>
        <a:xfrm>
          <a:off x="4831650" y="3360900"/>
          <a:ext cx="1028700" cy="838200"/>
          <a:chOff x="4831650" y="3360900"/>
          <a:chExt cx="1028700" cy="838200"/>
        </a:xfrm>
      </xdr:grpSpPr>
      <xdr:cxnSp macro="">
        <xdr:nvCxnSpPr>
          <xdr:cNvPr id="31" name="Shape 22"/>
          <xdr:cNvCxnSpPr/>
        </xdr:nvCxnSpPr>
        <xdr:spPr>
          <a:xfrm>
            <a:off x="4831650" y="3360900"/>
            <a:ext cx="1028700" cy="838200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6</xdr:col>
      <xdr:colOff>266700</xdr:colOff>
      <xdr:row>11</xdr:row>
      <xdr:rowOff>28575</xdr:rowOff>
    </xdr:from>
    <xdr:ext cx="981075" cy="95250"/>
    <xdr:grpSp>
      <xdr:nvGrpSpPr>
        <xdr:cNvPr id="32" name="Shape 2"/>
        <xdr:cNvGrpSpPr/>
      </xdr:nvGrpSpPr>
      <xdr:grpSpPr>
        <a:xfrm>
          <a:off x="4860225" y="3737138"/>
          <a:ext cx="971550" cy="85725"/>
          <a:chOff x="4860225" y="3737138"/>
          <a:chExt cx="971550" cy="85725"/>
        </a:xfrm>
      </xdr:grpSpPr>
      <xdr:cxnSp macro="">
        <xdr:nvCxnSpPr>
          <xdr:cNvPr id="33" name="Shape 23"/>
          <xdr:cNvCxnSpPr/>
        </xdr:nvCxnSpPr>
        <xdr:spPr>
          <a:xfrm rot="10800000" flipH="1">
            <a:off x="4860225" y="3737138"/>
            <a:ext cx="971550" cy="85725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2</xdr:col>
      <xdr:colOff>266700</xdr:colOff>
      <xdr:row>10</xdr:row>
      <xdr:rowOff>38100</xdr:rowOff>
    </xdr:from>
    <xdr:ext cx="590550" cy="171450"/>
    <xdr:sp macro="" textlink="">
      <xdr:nvSpPr>
        <xdr:cNvPr id="34" name="Shape 24"/>
        <xdr:cNvSpPr txBox="1"/>
      </xdr:nvSpPr>
      <xdr:spPr>
        <a:xfrm>
          <a:off x="5053356" y="3697029"/>
          <a:ext cx="585288" cy="165943"/>
        </a:xfrm>
        <a:prstGeom prst="rect">
          <a:avLst/>
        </a:prstGeom>
        <a:noFill/>
        <a:ln>
          <a:noFill/>
        </a:ln>
      </xdr:spPr>
      <xdr:txBody>
        <a:bodyPr spcFirstLastPara="1" wrap="square" lIns="18275" tIns="18275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Ef= 740 K</a:t>
          </a:r>
          <a:endParaRPr sz="1400"/>
        </a:p>
      </xdr:txBody>
    </xdr:sp>
    <xdr:clientData fLocksWithSheet="0"/>
  </xdr:oneCellAnchor>
  <xdr:oneCellAnchor>
    <xdr:from>
      <xdr:col>8</xdr:col>
      <xdr:colOff>276225</xdr:colOff>
      <xdr:row>19</xdr:row>
      <xdr:rowOff>0</xdr:rowOff>
    </xdr:from>
    <xdr:ext cx="1200150" cy="1009650"/>
    <xdr:sp macro="" textlink="">
      <xdr:nvSpPr>
        <xdr:cNvPr id="35" name="Shape 25"/>
        <xdr:cNvSpPr/>
      </xdr:nvSpPr>
      <xdr:spPr>
        <a:xfrm>
          <a:off x="4750688" y="3279938"/>
          <a:ext cx="1190625" cy="10001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 b="0" i="0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Uip= 900 u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 b="0" i="0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9</xdr:col>
      <xdr:colOff>304800</xdr:colOff>
      <xdr:row>8</xdr:row>
      <xdr:rowOff>133350</xdr:rowOff>
    </xdr:from>
    <xdr:ext cx="933450" cy="171450"/>
    <xdr:sp macro="" textlink="">
      <xdr:nvSpPr>
        <xdr:cNvPr id="36" name="Shape 26"/>
        <xdr:cNvSpPr txBox="1"/>
      </xdr:nvSpPr>
      <xdr:spPr>
        <a:xfrm>
          <a:off x="4882348" y="3697029"/>
          <a:ext cx="927305" cy="165943"/>
        </a:xfrm>
        <a:prstGeom prst="rect">
          <a:avLst/>
        </a:prstGeom>
        <a:noFill/>
        <a:ln>
          <a:noFill/>
        </a:ln>
      </xdr:spPr>
      <xdr:txBody>
        <a:bodyPr spcFirstLastPara="1" wrap="square" lIns="18275" tIns="18275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Consumo=  900</a:t>
          </a:r>
          <a:endParaRPr sz="1400"/>
        </a:p>
      </xdr:txBody>
    </xdr:sp>
    <xdr:clientData fLocksWithSheet="0"/>
  </xdr:oneCellAnchor>
  <xdr:oneCellAnchor>
    <xdr:from>
      <xdr:col>9</xdr:col>
      <xdr:colOff>342900</xdr:colOff>
      <xdr:row>12</xdr:row>
      <xdr:rowOff>133350</xdr:rowOff>
    </xdr:from>
    <xdr:ext cx="542925" cy="171450"/>
    <xdr:sp macro="" textlink="">
      <xdr:nvSpPr>
        <xdr:cNvPr id="37" name="Shape 27"/>
        <xdr:cNvSpPr txBox="1"/>
      </xdr:nvSpPr>
      <xdr:spPr>
        <a:xfrm>
          <a:off x="5074772" y="3697029"/>
          <a:ext cx="542456" cy="165943"/>
        </a:xfrm>
        <a:prstGeom prst="rect">
          <a:avLst/>
        </a:prstGeom>
        <a:noFill/>
        <a:ln>
          <a:noFill/>
        </a:ln>
      </xdr:spPr>
      <xdr:txBody>
        <a:bodyPr spcFirstLastPara="1" wrap="square" lIns="18275" tIns="18275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EF=  300</a:t>
          </a:r>
          <a:endParaRPr sz="1400"/>
        </a:p>
      </xdr:txBody>
    </xdr:sp>
    <xdr:clientData fLocksWithSheet="0"/>
  </xdr:oneCellAnchor>
  <xdr:oneCellAnchor>
    <xdr:from>
      <xdr:col>13</xdr:col>
      <xdr:colOff>247650</xdr:colOff>
      <xdr:row>28</xdr:row>
      <xdr:rowOff>9525</xdr:rowOff>
    </xdr:from>
    <xdr:ext cx="542925" cy="171450"/>
    <xdr:sp macro="" textlink="">
      <xdr:nvSpPr>
        <xdr:cNvPr id="38" name="Shape 28"/>
        <xdr:cNvSpPr txBox="1"/>
      </xdr:nvSpPr>
      <xdr:spPr>
        <a:xfrm>
          <a:off x="5074772" y="3697029"/>
          <a:ext cx="542456" cy="165943"/>
        </a:xfrm>
        <a:prstGeom prst="rect">
          <a:avLst/>
        </a:prstGeom>
        <a:noFill/>
        <a:ln>
          <a:noFill/>
        </a:ln>
      </xdr:spPr>
      <xdr:txBody>
        <a:bodyPr spcFirstLastPara="1" wrap="square" lIns="18275" tIns="18275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EF=  100</a:t>
          </a:r>
          <a:endParaRPr sz="1400"/>
        </a:p>
      </xdr:txBody>
    </xdr:sp>
    <xdr:clientData fLocksWithSheet="0"/>
  </xdr:oneCellAnchor>
  <xdr:oneCellAnchor>
    <xdr:from>
      <xdr:col>9</xdr:col>
      <xdr:colOff>514350</xdr:colOff>
      <xdr:row>10</xdr:row>
      <xdr:rowOff>95250</xdr:rowOff>
    </xdr:from>
    <xdr:ext cx="666750" cy="1762125"/>
    <xdr:grpSp>
      <xdr:nvGrpSpPr>
        <xdr:cNvPr id="39" name="Shape 2"/>
        <xdr:cNvGrpSpPr/>
      </xdr:nvGrpSpPr>
      <xdr:grpSpPr>
        <a:xfrm>
          <a:off x="5017388" y="2903700"/>
          <a:ext cx="657225" cy="1752600"/>
          <a:chOff x="5017388" y="2903700"/>
          <a:chExt cx="657225" cy="1752600"/>
        </a:xfrm>
      </xdr:grpSpPr>
      <xdr:cxnSp macro="">
        <xdr:nvCxnSpPr>
          <xdr:cNvPr id="40" name="Shape 29"/>
          <xdr:cNvCxnSpPr/>
        </xdr:nvCxnSpPr>
        <xdr:spPr>
          <a:xfrm flipH="1">
            <a:off x="5017388" y="2903700"/>
            <a:ext cx="657225" cy="1752600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2</xdr:col>
      <xdr:colOff>0</xdr:colOff>
      <xdr:row>16</xdr:row>
      <xdr:rowOff>0</xdr:rowOff>
    </xdr:from>
    <xdr:ext cx="2009775" cy="1409700"/>
    <xdr:grpSp>
      <xdr:nvGrpSpPr>
        <xdr:cNvPr id="41" name="Shape 2"/>
        <xdr:cNvGrpSpPr/>
      </xdr:nvGrpSpPr>
      <xdr:grpSpPr>
        <a:xfrm>
          <a:off x="4341113" y="3075150"/>
          <a:ext cx="2009775" cy="1409700"/>
          <a:chOff x="4341113" y="3075150"/>
          <a:chExt cx="2009775" cy="1409700"/>
        </a:xfrm>
      </xdr:grpSpPr>
      <xdr:grpSp>
        <xdr:nvGrpSpPr>
          <xdr:cNvPr id="42" name="Shape 30"/>
          <xdr:cNvGrpSpPr/>
        </xdr:nvGrpSpPr>
        <xdr:grpSpPr>
          <a:xfrm>
            <a:off x="4341113" y="3075150"/>
            <a:ext cx="2009775" cy="1409700"/>
            <a:chOff x="713" y="419"/>
            <a:chExt cx="189" cy="151"/>
          </a:xfrm>
        </xdr:grpSpPr>
        <xdr:sp macro="" textlink="">
          <xdr:nvSpPr>
            <xdr:cNvPr id="43" name="Shape 31"/>
            <xdr:cNvSpPr/>
          </xdr:nvSpPr>
          <xdr:spPr>
            <a:xfrm>
              <a:off x="713" y="419"/>
              <a:ext cx="175" cy="1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" name="Shape 32"/>
            <xdr:cNvCxnSpPr/>
          </xdr:nvCxnSpPr>
          <xdr:spPr>
            <a:xfrm>
              <a:off x="835" y="435"/>
              <a:ext cx="29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grpSp>
          <xdr:nvGrpSpPr>
            <xdr:cNvPr id="45" name="Shape 33"/>
            <xdr:cNvGrpSpPr/>
          </xdr:nvGrpSpPr>
          <xdr:grpSpPr>
            <a:xfrm>
              <a:off x="713" y="419"/>
              <a:ext cx="189" cy="151"/>
              <a:chOff x="713" y="419"/>
              <a:chExt cx="189" cy="151"/>
            </a:xfrm>
          </xdr:grpSpPr>
          <xdr:sp macro="" textlink="">
            <xdr:nvSpPr>
              <xdr:cNvPr id="46" name="Shape 34"/>
              <xdr:cNvSpPr/>
            </xdr:nvSpPr>
            <xdr:spPr>
              <a:xfrm>
                <a:off x="755" y="459"/>
                <a:ext cx="80" cy="34"/>
              </a:xfrm>
              <a:prstGeom prst="rect">
                <a:avLst/>
              </a:prstGeom>
              <a:solidFill>
                <a:srgbClr val="FF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18275" tIns="18275" rIns="0" bIns="0" anchor="t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8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Taller 1</a:t>
                </a:r>
                <a:endParaRPr sz="1400"/>
              </a:p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8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70 h.h.</a:t>
                </a:r>
                <a:endParaRPr sz="1400"/>
              </a:p>
            </xdr:txBody>
          </xdr:sp>
          <xdr:sp macro="" textlink="">
            <xdr:nvSpPr>
              <xdr:cNvPr id="47" name="Shape 35"/>
              <xdr:cNvSpPr/>
            </xdr:nvSpPr>
            <xdr:spPr>
              <a:xfrm>
                <a:off x="755" y="504"/>
                <a:ext cx="80" cy="27"/>
              </a:xfrm>
              <a:prstGeom prst="rect">
                <a:avLst/>
              </a:prstGeom>
              <a:solidFill>
                <a:srgbClr val="FF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18275" tIns="18275" rIns="0" bIns="0" anchor="t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8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Compras</a:t>
                </a:r>
                <a:endParaRPr sz="1400"/>
              </a:p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8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70 hh</a:t>
                </a:r>
                <a:endParaRPr sz="1400"/>
              </a:p>
            </xdr:txBody>
          </xdr:sp>
          <xdr:sp macro="" textlink="">
            <xdr:nvSpPr>
              <xdr:cNvPr id="48" name="Shape 36"/>
              <xdr:cNvSpPr/>
            </xdr:nvSpPr>
            <xdr:spPr>
              <a:xfrm>
                <a:off x="756" y="543"/>
                <a:ext cx="80" cy="27"/>
              </a:xfrm>
              <a:prstGeom prst="rect">
                <a:avLst/>
              </a:prstGeom>
              <a:solidFill>
                <a:srgbClr val="FF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18275" tIns="18275" rIns="0" bIns="0" anchor="t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8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Ventas</a:t>
                </a:r>
                <a:endParaRPr sz="1400"/>
              </a:p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8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70 hh</a:t>
                </a:r>
                <a:endParaRPr sz="1400"/>
              </a:p>
            </xdr:txBody>
          </xdr:sp>
          <xdr:grpSp>
            <xdr:nvGrpSpPr>
              <xdr:cNvPr id="49" name="Shape 37"/>
              <xdr:cNvGrpSpPr/>
            </xdr:nvGrpSpPr>
            <xdr:grpSpPr>
              <a:xfrm>
                <a:off x="713" y="419"/>
                <a:ext cx="189" cy="138"/>
                <a:chOff x="713" y="419"/>
                <a:chExt cx="189" cy="138"/>
              </a:xfrm>
            </xdr:grpSpPr>
            <xdr:sp macro="" textlink="">
              <xdr:nvSpPr>
                <xdr:cNvPr id="50" name="Shape 38"/>
                <xdr:cNvSpPr/>
              </xdr:nvSpPr>
              <xdr:spPr>
                <a:xfrm>
                  <a:off x="753" y="419"/>
                  <a:ext cx="80" cy="33"/>
                </a:xfrm>
                <a:prstGeom prst="rect">
                  <a:avLst/>
                </a:prstGeom>
                <a:solidFill>
                  <a:srgbClr val="FFFF00"/>
                </a:solidFill>
                <a:ln w="9525" cap="flat" cmpd="sng">
                  <a:solidFill>
                    <a:srgbClr val="000000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  <xdr:txBody>
                <a:bodyPr spcFirstLastPara="1" wrap="square" lIns="18275" tIns="18275" rIns="0" bIns="0" anchor="t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rPr lang="en-US" sz="800" b="0" i="0" strike="noStrik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rPr>
                    <a:t>Mantenim.</a:t>
                  </a:r>
                  <a:endParaRPr sz="1400"/>
                </a:p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rPr lang="en-US" sz="800" b="0" i="0" strike="noStrik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rPr>
                    <a:t>210 h.h.</a:t>
                  </a:r>
                  <a:endParaRPr sz="1400"/>
                </a:p>
              </xdr:txBody>
            </xdr:sp>
            <xdr:cxnSp macro="">
              <xdr:nvCxnSpPr>
                <xdr:cNvPr id="51" name="Shape 39"/>
                <xdr:cNvCxnSpPr/>
              </xdr:nvCxnSpPr>
              <xdr:spPr>
                <a:xfrm>
                  <a:off x="716" y="557"/>
                  <a:ext cx="38" cy="0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cxnSp>
            <xdr:sp macro="" textlink="">
              <xdr:nvSpPr>
                <xdr:cNvPr id="52" name="Shape 40"/>
                <xdr:cNvSpPr/>
              </xdr:nvSpPr>
              <xdr:spPr>
                <a:xfrm>
                  <a:off x="838" y="423"/>
                  <a:ext cx="64" cy="23"/>
                </a:xfrm>
                <a:prstGeom prst="curvedLeftArrow">
                  <a:avLst>
                    <a:gd name="adj1" fmla="val 20000"/>
                    <a:gd name="adj2" fmla="val 40000"/>
                    <a:gd name="adj3" fmla="val 92754"/>
                  </a:avLst>
                </a:prstGeom>
                <a:solidFill>
                  <a:srgbClr val="000000"/>
                </a:solidFill>
                <a:ln w="9525" cap="flat" cmpd="sng">
                  <a:solidFill>
                    <a:srgbClr val="000000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400"/>
                </a:p>
              </xdr:txBody>
            </xdr:sp>
            <xdr:cxnSp macro="">
              <xdr:nvCxnSpPr>
                <xdr:cNvPr id="53" name="Shape 41"/>
                <xdr:cNvCxnSpPr/>
              </xdr:nvCxnSpPr>
              <xdr:spPr>
                <a:xfrm>
                  <a:off x="714" y="436"/>
                  <a:ext cx="0" cy="120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none" w="med" len="med"/>
                </a:ln>
              </xdr:spPr>
            </xdr:cxnSp>
            <xdr:cxnSp macro="">
              <xdr:nvCxnSpPr>
                <xdr:cNvPr id="54" name="Shape 42"/>
                <xdr:cNvCxnSpPr/>
              </xdr:nvCxnSpPr>
              <xdr:spPr>
                <a:xfrm>
                  <a:off x="713" y="436"/>
                  <a:ext cx="43" cy="0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none" w="med" len="med"/>
                </a:ln>
              </xdr:spPr>
            </xdr:cxnSp>
            <xdr:cxnSp macro="">
              <xdr:nvCxnSpPr>
                <xdr:cNvPr id="55" name="Shape 43"/>
                <xdr:cNvCxnSpPr/>
              </xdr:nvCxnSpPr>
              <xdr:spPr>
                <a:xfrm>
                  <a:off x="714" y="516"/>
                  <a:ext cx="38" cy="0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cxnSp>
            <xdr:cxnSp macro="">
              <xdr:nvCxnSpPr>
                <xdr:cNvPr id="56" name="Shape 44"/>
                <xdr:cNvCxnSpPr/>
              </xdr:nvCxnSpPr>
              <xdr:spPr>
                <a:xfrm>
                  <a:off x="717" y="477"/>
                  <a:ext cx="38" cy="0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cxnSp>
          </xdr:grpSp>
        </xdr:grp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723900</xdr:colOff>
      <xdr:row>92</xdr:row>
      <xdr:rowOff>123825</xdr:rowOff>
    </xdr:from>
    <xdr:ext cx="590550" cy="723900"/>
    <xdr:sp macro="" textlink="">
      <xdr:nvSpPr>
        <xdr:cNvPr id="45" name="Shape 45"/>
        <xdr:cNvSpPr/>
      </xdr:nvSpPr>
      <xdr:spPr>
        <a:xfrm>
          <a:off x="5055488" y="3422813"/>
          <a:ext cx="581025" cy="714375"/>
        </a:xfrm>
        <a:prstGeom prst="rightBrace">
          <a:avLst>
            <a:gd name="adj1" fmla="val -2147483648"/>
            <a:gd name="adj2" fmla="val 50000"/>
          </a:avLst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abSelected="1" workbookViewId="0">
      <selection sqref="A1:B1"/>
    </sheetView>
  </sheetViews>
  <sheetFormatPr baseColWidth="10" defaultColWidth="12.5703125" defaultRowHeight="15" customHeight="1"/>
  <cols>
    <col min="1" max="1" width="35.28515625" customWidth="1"/>
    <col min="2" max="2" width="13.85546875" customWidth="1"/>
    <col min="3" max="3" width="14.85546875" customWidth="1"/>
    <col min="4" max="4" width="11.5703125" customWidth="1"/>
    <col min="5" max="5" width="24.28515625" customWidth="1"/>
    <col min="6" max="6" width="14.140625" customWidth="1"/>
    <col min="7" max="7" width="26.140625" customWidth="1"/>
    <col min="8" max="8" width="11.85546875" customWidth="1"/>
    <col min="9" max="10" width="11.5703125" customWidth="1"/>
    <col min="11" max="11" width="14.28515625" customWidth="1"/>
    <col min="12" max="12" width="14.85546875" customWidth="1"/>
    <col min="13" max="26" width="11.42578125" customWidth="1"/>
  </cols>
  <sheetData>
    <row r="1" spans="1:13" ht="12.75" customHeight="1">
      <c r="A1" s="146" t="s">
        <v>0</v>
      </c>
      <c r="B1" s="147"/>
      <c r="E1" s="1" t="s">
        <v>1</v>
      </c>
    </row>
    <row r="2" spans="1:13" ht="12.75" customHeight="1">
      <c r="A2" s="2"/>
      <c r="B2" s="2"/>
      <c r="E2" s="1" t="s">
        <v>2</v>
      </c>
      <c r="G2" s="3" t="s">
        <v>3</v>
      </c>
    </row>
    <row r="3" spans="1:13" ht="12.75" customHeight="1">
      <c r="A3" s="2"/>
      <c r="B3" s="2"/>
      <c r="E3" s="1" t="s">
        <v>4</v>
      </c>
      <c r="G3" s="4" t="s">
        <v>5</v>
      </c>
      <c r="H3" s="5">
        <v>1950</v>
      </c>
    </row>
    <row r="4" spans="1:13" ht="12.75" customHeight="1">
      <c r="C4" s="4"/>
      <c r="D4" s="4"/>
      <c r="E4" s="1" t="s">
        <v>6</v>
      </c>
      <c r="F4" s="6"/>
      <c r="G4" s="7" t="s">
        <v>7</v>
      </c>
      <c r="H4" s="8">
        <v>1200</v>
      </c>
      <c r="I4" s="6"/>
      <c r="J4" s="6"/>
      <c r="K4" s="6"/>
      <c r="L4" s="6"/>
      <c r="M4" s="6"/>
    </row>
    <row r="5" spans="1:13" ht="12.75" customHeight="1">
      <c r="A5" s="6"/>
      <c r="B5" s="6"/>
      <c r="C5" s="6"/>
      <c r="D5" s="6"/>
      <c r="E5" s="6"/>
      <c r="F5" s="6"/>
      <c r="G5" s="7" t="s">
        <v>8</v>
      </c>
      <c r="H5" s="9">
        <v>10</v>
      </c>
      <c r="I5" s="10"/>
      <c r="J5" s="6"/>
      <c r="K5" s="6"/>
      <c r="L5" s="6"/>
      <c r="M5" s="6"/>
    </row>
    <row r="6" spans="1:13" ht="12.75" customHeight="1">
      <c r="A6" s="6"/>
      <c r="B6" s="6"/>
      <c r="C6" s="6"/>
      <c r="D6" s="6"/>
      <c r="E6" s="6"/>
      <c r="F6" s="6"/>
      <c r="G6" s="7"/>
      <c r="H6" s="10"/>
      <c r="J6" s="6"/>
      <c r="K6" s="6"/>
      <c r="L6" s="6"/>
      <c r="M6" s="6"/>
    </row>
    <row r="7" spans="1:13" ht="12.75" customHeight="1">
      <c r="A7" s="11"/>
      <c r="B7" s="11" t="s">
        <v>9</v>
      </c>
      <c r="C7" s="11" t="s">
        <v>10</v>
      </c>
      <c r="D7" s="4"/>
      <c r="E7" s="6"/>
      <c r="F7" s="6"/>
      <c r="G7" s="2" t="s">
        <v>11</v>
      </c>
      <c r="I7" s="6"/>
      <c r="J7" s="6"/>
      <c r="K7" s="6"/>
      <c r="L7" s="6"/>
      <c r="M7" s="6"/>
    </row>
    <row r="8" spans="1:13" ht="12.75" customHeight="1">
      <c r="A8" s="11" t="s">
        <v>12</v>
      </c>
      <c r="B8" s="11"/>
      <c r="C8" s="12">
        <v>30</v>
      </c>
      <c r="D8" s="5">
        <v>10</v>
      </c>
      <c r="E8" s="6"/>
      <c r="F8" s="6"/>
      <c r="G8" s="7" t="s">
        <v>13</v>
      </c>
      <c r="H8" s="13">
        <v>900</v>
      </c>
      <c r="I8" s="10"/>
      <c r="J8" s="6"/>
      <c r="K8" s="6"/>
      <c r="L8" s="6"/>
      <c r="M8" s="6"/>
    </row>
    <row r="9" spans="1:13" ht="12.75" customHeight="1">
      <c r="A9" s="11" t="s">
        <v>14</v>
      </c>
      <c r="B9" s="11"/>
      <c r="C9" s="12">
        <v>1400</v>
      </c>
      <c r="D9" s="4"/>
      <c r="E9" s="6"/>
      <c r="F9" s="6"/>
      <c r="G9" s="4"/>
      <c r="H9" s="13"/>
      <c r="I9" s="4"/>
      <c r="J9" s="6"/>
      <c r="K9" s="6"/>
      <c r="L9" s="6"/>
      <c r="M9" s="6"/>
    </row>
    <row r="10" spans="1:13" ht="12.75" customHeight="1">
      <c r="A10" s="11" t="s">
        <v>15</v>
      </c>
      <c r="B10" s="11"/>
      <c r="C10" s="12">
        <v>75000</v>
      </c>
      <c r="D10" s="14">
        <v>1500</v>
      </c>
      <c r="E10" s="6"/>
      <c r="F10" s="6"/>
      <c r="G10" s="6"/>
      <c r="H10" s="6"/>
      <c r="I10" s="6"/>
      <c r="J10" s="6"/>
      <c r="K10" s="6"/>
      <c r="L10" s="6"/>
      <c r="M10" s="6"/>
    </row>
    <row r="11" spans="1:13" ht="12.75" customHeight="1">
      <c r="A11" s="11" t="s">
        <v>16</v>
      </c>
      <c r="B11" s="12">
        <v>3600</v>
      </c>
      <c r="C11" s="15"/>
      <c r="D11" s="5">
        <v>900</v>
      </c>
      <c r="E11" s="6"/>
      <c r="F11" s="6"/>
      <c r="G11" s="6"/>
      <c r="H11" s="6"/>
      <c r="I11" s="6"/>
      <c r="J11" s="6"/>
      <c r="K11" s="6"/>
      <c r="L11" s="6"/>
      <c r="M11" s="6"/>
    </row>
    <row r="12" spans="1:13" ht="12.75" customHeight="1">
      <c r="A12" s="11" t="s">
        <v>17</v>
      </c>
      <c r="B12" s="12">
        <v>20000</v>
      </c>
      <c r="C12" s="11"/>
      <c r="D12" s="14">
        <v>700</v>
      </c>
      <c r="F12" s="4"/>
      <c r="G12" s="4"/>
      <c r="H12" s="4"/>
      <c r="I12" s="6"/>
      <c r="J12" s="6"/>
      <c r="K12" s="6"/>
      <c r="L12" s="6"/>
      <c r="M12" s="6"/>
    </row>
    <row r="13" spans="1:13" ht="12.75" customHeight="1">
      <c r="A13" s="11" t="s">
        <v>18</v>
      </c>
      <c r="B13" s="12">
        <v>7200</v>
      </c>
      <c r="C13" s="11"/>
      <c r="D13" s="14">
        <v>200</v>
      </c>
      <c r="G13" s="4"/>
      <c r="I13" s="6"/>
      <c r="J13" s="6"/>
      <c r="K13" s="6"/>
      <c r="L13" s="6"/>
      <c r="M13" s="6"/>
    </row>
    <row r="14" spans="1:13" ht="12.75" customHeight="1">
      <c r="A14" s="11" t="s">
        <v>19</v>
      </c>
      <c r="B14" s="12">
        <v>5400</v>
      </c>
      <c r="C14" s="11"/>
      <c r="D14" s="5">
        <v>1800</v>
      </c>
      <c r="E14" s="4"/>
      <c r="F14" s="4"/>
      <c r="G14" s="4"/>
      <c r="H14" s="6"/>
      <c r="I14" s="6"/>
      <c r="J14" s="6"/>
      <c r="K14" s="6"/>
      <c r="L14" s="6"/>
      <c r="M14" s="6"/>
    </row>
    <row r="15" spans="1:13" ht="12.75" customHeight="1">
      <c r="A15" s="11" t="s">
        <v>20</v>
      </c>
      <c r="B15" s="12">
        <v>130</v>
      </c>
      <c r="C15" s="11"/>
      <c r="D15" s="10"/>
      <c r="E15" s="4"/>
      <c r="F15" s="4"/>
      <c r="G15" s="16"/>
      <c r="H15" s="16"/>
      <c r="I15" s="4"/>
      <c r="J15" s="4"/>
      <c r="K15" s="4"/>
      <c r="L15" s="4"/>
      <c r="M15" s="4"/>
    </row>
    <row r="16" spans="1:13" ht="12.75" customHeight="1">
      <c r="E16" s="4"/>
      <c r="F16" s="4"/>
      <c r="G16" s="17"/>
      <c r="H16" s="17"/>
      <c r="I16" s="4"/>
      <c r="J16" s="4"/>
      <c r="K16" s="4"/>
      <c r="L16" s="4"/>
      <c r="M16" s="4"/>
    </row>
    <row r="17" spans="1:15" ht="12.75" customHeight="1">
      <c r="A17" s="6"/>
      <c r="B17" s="6"/>
      <c r="C17" s="6"/>
      <c r="D17" s="4"/>
      <c r="E17" s="18" t="s">
        <v>21</v>
      </c>
      <c r="F17" s="19" t="s">
        <v>22</v>
      </c>
      <c r="G17" s="19" t="s">
        <v>23</v>
      </c>
      <c r="H17" s="19" t="s">
        <v>3</v>
      </c>
      <c r="I17" s="20" t="s">
        <v>11</v>
      </c>
      <c r="J17" s="19" t="s">
        <v>24</v>
      </c>
      <c r="K17" s="19" t="s">
        <v>25</v>
      </c>
      <c r="L17" s="19" t="s">
        <v>26</v>
      </c>
      <c r="M17" s="19" t="s">
        <v>27</v>
      </c>
    </row>
    <row r="18" spans="1:15" ht="12.75" customHeight="1">
      <c r="A18" s="6"/>
      <c r="B18" s="6"/>
      <c r="C18" s="6"/>
      <c r="E18" s="18" t="s">
        <v>28</v>
      </c>
      <c r="F18" s="19" t="s">
        <v>29</v>
      </c>
      <c r="G18" s="19" t="s">
        <v>30</v>
      </c>
      <c r="H18" s="20" t="s">
        <v>31</v>
      </c>
      <c r="I18" s="19" t="s">
        <v>32</v>
      </c>
      <c r="J18" s="19" t="s">
        <v>33</v>
      </c>
      <c r="K18" s="19" t="s">
        <v>34</v>
      </c>
      <c r="L18" s="19" t="s">
        <v>35</v>
      </c>
      <c r="M18" s="19" t="s">
        <v>35</v>
      </c>
    </row>
    <row r="19" spans="1:15" ht="12.75" customHeight="1">
      <c r="A19" s="6"/>
      <c r="B19" s="6"/>
      <c r="C19" s="6"/>
      <c r="D19" s="4"/>
      <c r="E19" s="11" t="s">
        <v>36</v>
      </c>
      <c r="F19" s="19"/>
      <c r="G19" s="21"/>
      <c r="H19" s="22">
        <v>1100</v>
      </c>
      <c r="I19" s="23">
        <v>600</v>
      </c>
      <c r="J19" s="24"/>
      <c r="K19" s="24"/>
      <c r="L19" s="24"/>
      <c r="M19" s="24"/>
    </row>
    <row r="20" spans="1:15" ht="12.75" customHeight="1">
      <c r="A20" s="6"/>
      <c r="B20" s="6"/>
      <c r="C20" s="6"/>
      <c r="D20" s="4"/>
      <c r="E20" s="4"/>
      <c r="F20" s="4"/>
      <c r="G20" s="6"/>
      <c r="H20" s="25"/>
      <c r="I20" s="26"/>
      <c r="J20" s="6"/>
      <c r="K20" s="6"/>
      <c r="L20" s="6"/>
      <c r="M20" s="6"/>
    </row>
    <row r="21" spans="1:15" ht="12.75" customHeight="1">
      <c r="A21" s="6"/>
      <c r="B21" s="6"/>
      <c r="C21" s="6"/>
      <c r="D21" s="4"/>
      <c r="E21" s="27" t="s">
        <v>37</v>
      </c>
      <c r="F21" s="28" t="s">
        <v>38</v>
      </c>
      <c r="G21" s="28" t="s">
        <v>23</v>
      </c>
      <c r="H21" s="28" t="s">
        <v>3</v>
      </c>
      <c r="I21" s="28" t="s">
        <v>11</v>
      </c>
      <c r="J21" s="28" t="s">
        <v>24</v>
      </c>
      <c r="K21" s="28" t="s">
        <v>25</v>
      </c>
      <c r="L21" s="28" t="s">
        <v>26</v>
      </c>
      <c r="M21" s="28" t="s">
        <v>27</v>
      </c>
    </row>
    <row r="22" spans="1:15" ht="12.75" customHeight="1">
      <c r="A22" s="6"/>
      <c r="B22" s="6"/>
      <c r="C22" s="6"/>
      <c r="D22" s="4" t="s">
        <v>39</v>
      </c>
      <c r="E22" s="29">
        <f>SUM(F22:M22)</f>
        <v>42626</v>
      </c>
      <c r="F22" s="30">
        <v>1830.8</v>
      </c>
      <c r="G22" s="30">
        <v>2041.6</v>
      </c>
      <c r="H22" s="30">
        <v>18656</v>
      </c>
      <c r="I22" s="30">
        <v>5221.2</v>
      </c>
      <c r="J22" s="30">
        <v>2010.4</v>
      </c>
      <c r="K22" s="30">
        <v>10794.8</v>
      </c>
      <c r="L22" s="30">
        <v>1571.2</v>
      </c>
      <c r="M22" s="30">
        <v>500</v>
      </c>
    </row>
    <row r="23" spans="1:15" ht="12.75" customHeight="1">
      <c r="A23" s="6"/>
      <c r="B23" s="6"/>
      <c r="C23" s="6"/>
      <c r="D23" s="14"/>
      <c r="J23" s="6"/>
      <c r="K23" s="6"/>
      <c r="L23" s="6"/>
      <c r="M23" s="6"/>
    </row>
    <row r="24" spans="1:15" ht="12.75" customHeight="1">
      <c r="A24" s="6"/>
      <c r="B24" s="6"/>
      <c r="C24" s="6"/>
      <c r="D24" s="4"/>
      <c r="J24" s="6"/>
      <c r="K24" s="6"/>
      <c r="L24" s="6"/>
      <c r="M24" s="6"/>
      <c r="N24" s="4"/>
      <c r="O24" s="4"/>
    </row>
    <row r="25" spans="1:15" ht="12.75" customHeight="1">
      <c r="A25" s="6"/>
      <c r="B25" s="6"/>
      <c r="C25" s="6"/>
      <c r="D25" s="4"/>
      <c r="E25" s="18" t="s">
        <v>40</v>
      </c>
      <c r="F25" s="11" t="s">
        <v>38</v>
      </c>
      <c r="G25" s="15"/>
      <c r="H25" s="19" t="s">
        <v>3</v>
      </c>
      <c r="I25" s="15"/>
      <c r="J25" s="19" t="str">
        <f t="shared" ref="J25:K25" si="0">J17</f>
        <v>Mantenimiento</v>
      </c>
      <c r="K25" s="19" t="str">
        <f t="shared" si="0"/>
        <v>Distribución</v>
      </c>
      <c r="L25" s="15"/>
      <c r="M25" s="4"/>
      <c r="N25" s="4"/>
      <c r="O25" s="4"/>
    </row>
    <row r="26" spans="1:15" ht="12.75" customHeight="1">
      <c r="A26" s="6"/>
      <c r="B26" s="6"/>
      <c r="C26" s="6"/>
      <c r="D26" s="4"/>
      <c r="E26" s="19" t="s">
        <v>41</v>
      </c>
      <c r="F26" s="31">
        <v>0.33333333333333331</v>
      </c>
      <c r="G26" s="15"/>
      <c r="H26" s="31">
        <v>0.33333333333333331</v>
      </c>
      <c r="I26" s="15"/>
      <c r="J26" s="32">
        <v>40</v>
      </c>
      <c r="K26" s="31">
        <v>0.33333333333333331</v>
      </c>
      <c r="L26" s="15"/>
      <c r="M26" s="33">
        <v>250</v>
      </c>
      <c r="N26" s="4"/>
      <c r="O26" s="4"/>
    </row>
    <row r="27" spans="1:15" ht="12.75" customHeight="1">
      <c r="A27" s="6"/>
      <c r="B27" s="6"/>
      <c r="C27" s="4"/>
      <c r="D27" s="4"/>
      <c r="E27" s="4"/>
      <c r="G27" s="4"/>
      <c r="H27" s="4"/>
      <c r="I27" s="4"/>
      <c r="J27" s="34"/>
      <c r="K27" s="34"/>
      <c r="L27" s="34"/>
      <c r="M27" s="4"/>
      <c r="N27" s="4"/>
      <c r="O27" s="4"/>
    </row>
    <row r="28" spans="1:15" ht="12.75" customHeight="1">
      <c r="A28" s="6"/>
      <c r="B28" s="6"/>
      <c r="C28" s="4"/>
      <c r="D28" s="7"/>
      <c r="E28" s="4"/>
      <c r="F28" s="4"/>
      <c r="G28" s="4"/>
      <c r="H28" s="4"/>
      <c r="I28" s="4"/>
      <c r="J28" s="4"/>
      <c r="K28" s="4"/>
      <c r="L28" s="34"/>
      <c r="M28" s="4"/>
      <c r="N28" s="4"/>
      <c r="O28" s="4"/>
    </row>
    <row r="29" spans="1:15" ht="12.75" customHeight="1">
      <c r="A29" s="4"/>
      <c r="B29" s="34"/>
      <c r="C29" s="4"/>
      <c r="D29" s="7"/>
      <c r="E29" s="4"/>
      <c r="F29" s="4"/>
      <c r="G29" s="4"/>
      <c r="H29" s="7"/>
      <c r="I29" s="4"/>
      <c r="J29" s="4"/>
      <c r="K29" s="4"/>
      <c r="L29" s="4"/>
      <c r="M29" s="4"/>
      <c r="N29" s="4"/>
      <c r="O29" s="4"/>
    </row>
    <row r="30" spans="1:15" ht="12.75" customHeight="1">
      <c r="A30" s="6"/>
      <c r="B30" s="6"/>
      <c r="C30" s="6"/>
      <c r="D30" s="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t="12.75" customHeight="1">
      <c r="A31" s="4"/>
      <c r="B31" s="34"/>
      <c r="C31" s="4"/>
      <c r="D31" s="35"/>
      <c r="E31" s="4"/>
      <c r="F31" s="4"/>
      <c r="G31" s="4"/>
      <c r="H31" s="4"/>
      <c r="I31" s="4"/>
      <c r="J31" s="6"/>
      <c r="K31" s="6"/>
      <c r="L31" s="4"/>
      <c r="M31" s="4"/>
      <c r="N31" s="4"/>
      <c r="O31" s="4"/>
    </row>
    <row r="32" spans="1:15" ht="12.75" customHeight="1">
      <c r="A32" s="6"/>
      <c r="B32" s="6"/>
      <c r="C32" s="6"/>
      <c r="D32" s="6"/>
      <c r="E32" s="36"/>
      <c r="F32" s="4"/>
      <c r="G32" s="4"/>
      <c r="H32" s="4"/>
      <c r="I32" s="4"/>
      <c r="J32" s="6"/>
      <c r="K32" s="6"/>
      <c r="L32" s="4"/>
      <c r="M32" s="4"/>
      <c r="N32" s="4"/>
      <c r="O32" s="4"/>
    </row>
    <row r="33" spans="1:15" ht="12.75" customHeight="1">
      <c r="A33" s="6"/>
      <c r="B33" s="6"/>
      <c r="C33" s="6"/>
      <c r="D33" s="6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ht="12.75" customHeight="1">
      <c r="A34" s="4"/>
      <c r="B34" s="3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2.75" customHeight="1">
      <c r="A35" s="6"/>
      <c r="B35" s="6"/>
      <c r="C35" s="4"/>
      <c r="D35" s="4"/>
      <c r="E35" s="4"/>
      <c r="F35" s="4"/>
      <c r="G35" s="4"/>
      <c r="H35" s="4"/>
      <c r="I35" s="4"/>
      <c r="J35" s="34"/>
      <c r="K35" s="34"/>
      <c r="L35" s="4"/>
      <c r="M35" s="4"/>
      <c r="N35" s="4"/>
      <c r="O35" s="4"/>
    </row>
    <row r="36" spans="1:15" ht="12.75" customHeight="1">
      <c r="A36" s="4"/>
      <c r="B36" s="3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ht="12.75" customHeight="1">
      <c r="A37" s="6"/>
      <c r="B37" s="6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ht="12.75" customHeight="1">
      <c r="A38" s="6"/>
      <c r="B38" s="6"/>
      <c r="C38" s="4"/>
      <c r="D38" s="4"/>
      <c r="E38" s="4"/>
      <c r="F38" s="4"/>
      <c r="G38" s="6"/>
      <c r="H38" s="6"/>
      <c r="I38" s="6"/>
      <c r="J38" s="6"/>
      <c r="K38" s="6"/>
      <c r="L38" s="6"/>
      <c r="M38" s="6"/>
      <c r="O38" s="4"/>
    </row>
    <row r="39" spans="1:15" ht="12.75" customHeight="1">
      <c r="A39" s="6"/>
      <c r="B39" s="6"/>
      <c r="C39" s="4"/>
      <c r="D39" s="37"/>
      <c r="E39" s="4"/>
      <c r="F39" s="4"/>
      <c r="G39" s="6"/>
      <c r="H39" s="6"/>
      <c r="I39" s="6"/>
      <c r="J39" s="6"/>
      <c r="K39" s="6"/>
      <c r="L39" s="6"/>
      <c r="M39" s="6"/>
      <c r="O39" s="4"/>
    </row>
    <row r="40" spans="1:15" ht="12.75" customHeight="1">
      <c r="A40" s="4"/>
      <c r="B40" s="34"/>
      <c r="C40" s="4"/>
      <c r="D40" s="4"/>
      <c r="E40" s="4"/>
      <c r="F40" s="4"/>
      <c r="G40" s="6"/>
      <c r="H40" s="6"/>
      <c r="I40" s="6"/>
      <c r="J40" s="6"/>
      <c r="K40" s="6"/>
      <c r="L40" s="6"/>
      <c r="M40" s="6"/>
      <c r="O40" s="4"/>
    </row>
    <row r="41" spans="1:15" ht="12.75" customHeight="1">
      <c r="A41" s="4"/>
      <c r="B41" s="34"/>
      <c r="C41" s="4"/>
      <c r="D41" s="4"/>
      <c r="E41" s="4"/>
      <c r="F41" s="4"/>
      <c r="G41" s="38"/>
      <c r="H41" s="4"/>
      <c r="I41" s="4"/>
      <c r="J41" s="4"/>
      <c r="K41" s="4"/>
      <c r="L41" s="4"/>
      <c r="M41" s="4"/>
      <c r="N41" s="4"/>
      <c r="O41" s="4"/>
    </row>
    <row r="42" spans="1:15" ht="12.75" customHeight="1">
      <c r="A42" s="4"/>
      <c r="B42" s="34"/>
      <c r="C42" s="4"/>
      <c r="D42" s="6"/>
      <c r="E42" s="6"/>
      <c r="F42" s="6"/>
      <c r="G42" s="6"/>
      <c r="H42" s="6"/>
      <c r="I42" s="6"/>
      <c r="J42" s="6"/>
      <c r="K42" s="6"/>
      <c r="L42" s="6"/>
      <c r="M42" s="4"/>
      <c r="N42" s="4"/>
      <c r="O42" s="4"/>
    </row>
    <row r="43" spans="1:15" ht="12.75" customHeight="1">
      <c r="A43" s="4"/>
      <c r="B43" s="34"/>
      <c r="C43" s="4"/>
      <c r="D43" s="6"/>
      <c r="E43" s="6"/>
      <c r="F43" s="6"/>
      <c r="G43" s="6"/>
      <c r="H43" s="6"/>
      <c r="I43" s="6"/>
      <c r="J43" s="6"/>
      <c r="K43" s="6"/>
      <c r="L43" s="6"/>
      <c r="M43" s="4"/>
      <c r="N43" s="4"/>
      <c r="O43" s="4"/>
    </row>
    <row r="44" spans="1:15" ht="12.75" customHeight="1">
      <c r="A44" s="6"/>
      <c r="B44" s="6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ht="12.75" customHeight="1">
      <c r="A45" s="6"/>
      <c r="B45" s="6"/>
      <c r="C45" s="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4"/>
    </row>
    <row r="46" spans="1:15" ht="12.75" customHeight="1">
      <c r="A46" s="6"/>
      <c r="B46" s="34"/>
      <c r="C46" s="4"/>
      <c r="D46" s="4"/>
      <c r="E46" s="4"/>
      <c r="F46" s="4"/>
      <c r="G46" s="34"/>
      <c r="H46" s="34"/>
      <c r="I46" s="4"/>
      <c r="J46" s="4"/>
      <c r="K46" s="4"/>
      <c r="L46" s="4"/>
      <c r="M46" s="4"/>
      <c r="N46" s="4"/>
      <c r="O46" s="4"/>
    </row>
    <row r="47" spans="1:15" ht="12.75" customHeight="1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B1"/>
  </mergeCells>
  <pageMargins left="0.75" right="0.75" top="1" bottom="1" header="0" footer="0"/>
  <pageSetup paperSize="9" scale="4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1000"/>
  <sheetViews>
    <sheetView workbookViewId="0"/>
  </sheetViews>
  <sheetFormatPr baseColWidth="10" defaultColWidth="12.5703125" defaultRowHeight="15" customHeight="1"/>
  <cols>
    <col min="1" max="26" width="11.42578125" customWidth="1"/>
  </cols>
  <sheetData>
    <row r="1" spans="4:7" ht="12.75" customHeight="1"/>
    <row r="2" spans="4:7" ht="12.75" customHeight="1"/>
    <row r="3" spans="4:7" ht="12.75" customHeight="1"/>
    <row r="4" spans="4:7" ht="12.75" customHeight="1">
      <c r="D4" s="38"/>
    </row>
    <row r="5" spans="4:7" ht="12.75" customHeight="1">
      <c r="F5" s="24"/>
      <c r="G5" s="24"/>
    </row>
    <row r="6" spans="4:7" ht="12.75" customHeight="1"/>
    <row r="7" spans="4:7" ht="12.75" customHeight="1">
      <c r="D7" s="6"/>
      <c r="G7" s="39"/>
    </row>
    <row r="8" spans="4:7" ht="12.75" customHeight="1">
      <c r="D8" s="6"/>
    </row>
    <row r="9" spans="4:7" ht="12.75" customHeight="1"/>
    <row r="10" spans="4:7" ht="12.75" customHeight="1"/>
    <row r="11" spans="4:7" ht="12.75" customHeight="1"/>
    <row r="12" spans="4:7" ht="12.75" customHeight="1"/>
    <row r="13" spans="4:7" ht="12.75" customHeight="1"/>
    <row r="14" spans="4:7" ht="12.75" customHeight="1"/>
    <row r="15" spans="4:7" ht="12.75" customHeight="1"/>
    <row r="16" spans="4:7" ht="12.75" customHeight="1"/>
    <row r="17" spans="9:11" ht="12.75" customHeight="1"/>
    <row r="18" spans="9:11" ht="12.75" customHeight="1"/>
    <row r="19" spans="9:11" ht="12.75" customHeight="1">
      <c r="I19" s="40"/>
      <c r="K19" s="41"/>
    </row>
    <row r="20" spans="9:11" ht="12.75" customHeight="1"/>
    <row r="21" spans="9:11" ht="12.75" customHeight="1"/>
    <row r="22" spans="9:11" ht="12.75" customHeight="1"/>
    <row r="23" spans="9:11" ht="12.75" customHeight="1"/>
    <row r="24" spans="9:11" ht="12.75" customHeight="1"/>
    <row r="25" spans="9:11" ht="12.75" customHeight="1"/>
    <row r="26" spans="9:11" ht="12.75" customHeight="1"/>
    <row r="27" spans="9:11" ht="12.75" customHeight="1"/>
    <row r="28" spans="9:11" ht="12.75" customHeight="1"/>
    <row r="29" spans="9:11" ht="12.75" customHeight="1"/>
    <row r="30" spans="9:11" ht="12.75" customHeight="1"/>
    <row r="31" spans="9:11" ht="12.75" customHeight="1"/>
    <row r="32" spans="9:11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0866141732283472" right="0.70866141732283472" top="0.74803149606299213" bottom="0.74803149606299213" header="0" footer="0"/>
  <pageSetup paperSize="9" scale="7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5703125" defaultRowHeight="15" customHeight="1"/>
  <cols>
    <col min="1" max="1" width="31" customWidth="1"/>
    <col min="2" max="2" width="15.42578125" customWidth="1"/>
    <col min="3" max="3" width="16.85546875" customWidth="1"/>
    <col min="4" max="4" width="18.42578125" customWidth="1"/>
    <col min="5" max="5" width="13.5703125" customWidth="1"/>
    <col min="6" max="6" width="14.7109375" customWidth="1"/>
    <col min="7" max="7" width="18.85546875" customWidth="1"/>
    <col min="8" max="8" width="17.28515625" customWidth="1"/>
    <col min="9" max="9" width="18.5703125" customWidth="1"/>
    <col min="10" max="10" width="23" customWidth="1"/>
    <col min="11" max="11" width="26.28515625" customWidth="1"/>
    <col min="12" max="12" width="11.42578125" customWidth="1"/>
    <col min="13" max="13" width="15.140625" customWidth="1"/>
    <col min="14" max="26" width="11.42578125" customWidth="1"/>
  </cols>
  <sheetData>
    <row r="1" spans="1:26" ht="12.75" customHeight="1">
      <c r="A1" s="42"/>
      <c r="B1" s="4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>
      <c r="A2" s="43" t="s">
        <v>42</v>
      </c>
      <c r="B2" s="42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>
      <c r="A3" s="4"/>
      <c r="B3" s="4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>
      <c r="A4" s="148" t="s">
        <v>43</v>
      </c>
      <c r="B4" s="149"/>
      <c r="C4" s="149"/>
      <c r="D4" s="149"/>
      <c r="E4" s="149"/>
      <c r="F4" s="149"/>
      <c r="G4" s="149"/>
      <c r="H4" s="149"/>
      <c r="I4" s="149"/>
      <c r="J4" s="150"/>
      <c r="K4" s="45"/>
      <c r="L4" s="45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60" customHeight="1">
      <c r="A5" s="46"/>
      <c r="B5" s="47" t="s">
        <v>37</v>
      </c>
      <c r="C5" s="48" t="str">
        <f>'datos entrada'!F17</f>
        <v>Aprovisionam.</v>
      </c>
      <c r="D5" s="48" t="str">
        <f>'datos entrada'!G17</f>
        <v>Almacen Pto termin casco decorado</v>
      </c>
      <c r="E5" s="48" t="str">
        <f>'datos entrada'!H17</f>
        <v>Taller I</v>
      </c>
      <c r="F5" s="48" t="str">
        <f>'datos entrada'!I17</f>
        <v>Taller II</v>
      </c>
      <c r="G5" s="48" t="str">
        <f>'datos entrada'!J17</f>
        <v>Mantenimiento</v>
      </c>
      <c r="H5" s="48" t="str">
        <f>'datos entrada'!K17</f>
        <v>Distribución</v>
      </c>
      <c r="I5" s="48" t="str">
        <f>'datos entrada'!L17</f>
        <v>Admón y generales</v>
      </c>
      <c r="J5" s="48" t="s">
        <v>27</v>
      </c>
      <c r="K5" s="49" t="s">
        <v>44</v>
      </c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21" customHeight="1">
      <c r="A6" s="50" t="s">
        <v>39</v>
      </c>
      <c r="B6" s="51">
        <f t="shared" ref="B6:B7" si="0">SUM(C6:J6)</f>
        <v>42626</v>
      </c>
      <c r="C6" s="52">
        <f>'datos entrada'!F22</f>
        <v>1830.8</v>
      </c>
      <c r="D6" s="52">
        <f>'datos entrada'!G22</f>
        <v>2041.6</v>
      </c>
      <c r="E6" s="52">
        <f>'datos entrada'!H22</f>
        <v>18656</v>
      </c>
      <c r="F6" s="52">
        <f>'datos entrada'!I22</f>
        <v>5221.2</v>
      </c>
      <c r="G6" s="52">
        <f>'datos entrada'!J22</f>
        <v>2010.4</v>
      </c>
      <c r="H6" s="52">
        <f>'datos entrada'!K22</f>
        <v>10794.8</v>
      </c>
      <c r="I6" s="52">
        <f>'datos entrada'!L22</f>
        <v>1571.2</v>
      </c>
      <c r="J6" s="52">
        <f>'datos entrada'!M22</f>
        <v>500</v>
      </c>
      <c r="K6" s="53">
        <f>SUM(C6:J6)-B6</f>
        <v>0</v>
      </c>
      <c r="L6" s="5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1" customHeight="1">
      <c r="A7" s="18" t="s">
        <v>45</v>
      </c>
      <c r="B7" s="55">
        <f t="shared" si="0"/>
        <v>0</v>
      </c>
      <c r="C7" s="56">
        <f>G6/3</f>
        <v>670.13333333333333</v>
      </c>
      <c r="D7" s="56">
        <f>$G$11*'datos entrada'!G26</f>
        <v>0</v>
      </c>
      <c r="E7" s="56">
        <f>C7</f>
        <v>670.13333333333333</v>
      </c>
      <c r="F7" s="56">
        <f>$G$11*'datos entrada'!I26</f>
        <v>0</v>
      </c>
      <c r="G7" s="56">
        <f>-G6</f>
        <v>-2010.4</v>
      </c>
      <c r="H7" s="56">
        <f>E7</f>
        <v>670.13333333333333</v>
      </c>
      <c r="I7" s="57"/>
      <c r="J7" s="57"/>
      <c r="K7" s="53"/>
      <c r="L7" s="5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1" customHeight="1">
      <c r="A8" s="50" t="s">
        <v>46</v>
      </c>
      <c r="B8" s="58">
        <f t="shared" ref="B8:C8" si="1">SUM(B6:B7)</f>
        <v>42626</v>
      </c>
      <c r="C8" s="59">
        <f t="shared" si="1"/>
        <v>2500.9333333333334</v>
      </c>
      <c r="D8" s="59">
        <f>+D6+D7</f>
        <v>2041.6</v>
      </c>
      <c r="E8" s="59">
        <f t="shared" ref="E8:J8" si="2">SUM(E6:E7)</f>
        <v>19326.133333333335</v>
      </c>
      <c r="F8" s="59">
        <f t="shared" si="2"/>
        <v>5221.2</v>
      </c>
      <c r="G8" s="59">
        <f t="shared" si="2"/>
        <v>0</v>
      </c>
      <c r="H8" s="59">
        <f t="shared" si="2"/>
        <v>11464.933333333332</v>
      </c>
      <c r="I8" s="60">
        <f t="shared" si="2"/>
        <v>1571.2</v>
      </c>
      <c r="J8" s="60">
        <f t="shared" si="2"/>
        <v>500</v>
      </c>
      <c r="K8" s="53">
        <f>SUM(C8:J8)-B8</f>
        <v>0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1" customHeight="1">
      <c r="A9" s="18" t="s">
        <v>47</v>
      </c>
      <c r="B9" s="56"/>
      <c r="C9" s="18" t="str">
        <f>'datos entrada'!F18</f>
        <v>kgs comprados</v>
      </c>
      <c r="D9" s="18" t="str">
        <f>'datos entrada'!G18</f>
        <v>unidades vendidas</v>
      </c>
      <c r="E9" s="18" t="str">
        <f>'datos entrada'!H18</f>
        <v>hh</v>
      </c>
      <c r="F9" s="18" t="str">
        <f>'datos entrada'!I18</f>
        <v>hm</v>
      </c>
      <c r="G9" s="18" t="str">
        <f>'datos entrada'!J18</f>
        <v>horas hombre</v>
      </c>
      <c r="H9" s="18" t="str">
        <f>'datos entrada'!K18</f>
        <v>u.f. vendidas</v>
      </c>
      <c r="I9" s="61" t="s">
        <v>48</v>
      </c>
      <c r="J9" s="61" t="s">
        <v>49</v>
      </c>
      <c r="K9" s="53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1" customHeight="1">
      <c r="A10" s="18" t="s">
        <v>50</v>
      </c>
      <c r="B10" s="56"/>
      <c r="C10" s="62">
        <f>'datos entrada'!D14-'datos entrada'!D8</f>
        <v>1790</v>
      </c>
      <c r="D10" s="63">
        <f>'datos entrada'!D10</f>
        <v>1500</v>
      </c>
      <c r="E10" s="22">
        <f>'datos entrada'!H19</f>
        <v>1100</v>
      </c>
      <c r="F10" s="23">
        <f>'datos entrada'!I19</f>
        <v>600</v>
      </c>
      <c r="G10" s="22">
        <f>+'datos entrada'!M26-'datos entrada'!J26</f>
        <v>210</v>
      </c>
      <c r="H10" s="64">
        <f>'datos entrada'!D10+'datos entrada'!D23</f>
        <v>1500</v>
      </c>
      <c r="I10" s="11"/>
      <c r="J10" s="11"/>
      <c r="K10" s="53"/>
      <c r="L10" s="5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1" customHeight="1">
      <c r="A11" s="18" t="s">
        <v>51</v>
      </c>
      <c r="B11" s="11"/>
      <c r="C11" s="65">
        <f t="shared" ref="C11:F11" si="3">C8/C10</f>
        <v>1.397169459962756</v>
      </c>
      <c r="D11" s="65">
        <f t="shared" si="3"/>
        <v>1.3610666666666666</v>
      </c>
      <c r="E11" s="65">
        <f t="shared" si="3"/>
        <v>17.569212121212122</v>
      </c>
      <c r="F11" s="65">
        <f t="shared" si="3"/>
        <v>8.702</v>
      </c>
      <c r="G11" s="65">
        <f>+G6/G10</f>
        <v>9.5733333333333341</v>
      </c>
      <c r="H11" s="65">
        <f>H8/H10</f>
        <v>7.6432888888888879</v>
      </c>
      <c r="I11" s="11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1" customHeight="1">
      <c r="A12" s="66"/>
      <c r="B12" s="4"/>
      <c r="C12" s="44"/>
      <c r="D12" s="44"/>
      <c r="E12" s="44"/>
      <c r="F12" s="44"/>
      <c r="G12" s="44"/>
      <c r="H12" s="4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>
      <c r="A13" s="66"/>
      <c r="D13" s="39"/>
      <c r="E13" s="26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>
      <c r="A14" s="67" t="s">
        <v>52</v>
      </c>
      <c r="B14" s="4"/>
      <c r="C14" s="4"/>
      <c r="D14" s="4"/>
      <c r="E14" s="4"/>
      <c r="F14" s="148" t="s">
        <v>53</v>
      </c>
      <c r="G14" s="149"/>
      <c r="H14" s="149"/>
      <c r="I14" s="150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>
      <c r="A15" s="11" t="s">
        <v>54</v>
      </c>
      <c r="B15" s="68">
        <f>'datos entrada'!D14</f>
        <v>1800</v>
      </c>
      <c r="C15" s="69">
        <f>D15/B15</f>
        <v>3</v>
      </c>
      <c r="D15" s="70">
        <f>'datos entrada'!B14</f>
        <v>5400</v>
      </c>
      <c r="E15" s="4"/>
      <c r="F15" s="11"/>
      <c r="G15" s="71" t="s">
        <v>55</v>
      </c>
      <c r="H15" s="71" t="s">
        <v>56</v>
      </c>
      <c r="I15" s="21" t="s">
        <v>57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>
      <c r="A16" s="11" t="s">
        <v>58</v>
      </c>
      <c r="B16" s="68">
        <f>-'datos entrada'!D8</f>
        <v>-10</v>
      </c>
      <c r="C16" s="69"/>
      <c r="D16" s="70">
        <f>-'datos entrada'!C8</f>
        <v>-30</v>
      </c>
      <c r="E16" s="4"/>
      <c r="F16" s="11" t="s">
        <v>59</v>
      </c>
      <c r="G16" s="72">
        <f>'datos entrada'!D11</f>
        <v>900</v>
      </c>
      <c r="H16" s="73">
        <f>I16/G16</f>
        <v>4</v>
      </c>
      <c r="I16" s="72">
        <f>+'datos entrada'!B11</f>
        <v>3600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>
      <c r="A17" s="11" t="s">
        <v>60</v>
      </c>
      <c r="B17" s="15"/>
      <c r="C17" s="69"/>
      <c r="D17" s="70">
        <f>-'datos entrada'!C9</f>
        <v>-1400</v>
      </c>
      <c r="E17" s="4"/>
      <c r="F17" s="11" t="s">
        <v>61</v>
      </c>
      <c r="G17" s="68">
        <f>B18</f>
        <v>1790</v>
      </c>
      <c r="H17" s="73">
        <f>C19</f>
        <v>3.615046554934823</v>
      </c>
      <c r="I17" s="72">
        <f>G17*H17</f>
        <v>6470.9333333333334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>
      <c r="A18" s="11" t="s">
        <v>62</v>
      </c>
      <c r="B18" s="68">
        <f>B15+B16</f>
        <v>1790</v>
      </c>
      <c r="C18" s="74">
        <f t="shared" ref="C18:C19" si="4">D18/B18</f>
        <v>1.397169459962756</v>
      </c>
      <c r="D18" s="70">
        <f>C11*B18</f>
        <v>2500.9333333333334</v>
      </c>
      <c r="E18" s="4"/>
      <c r="F18" s="11" t="s">
        <v>63</v>
      </c>
      <c r="G18" s="68">
        <f>'datos entrada'!H3</f>
        <v>1950</v>
      </c>
      <c r="H18" s="73">
        <f>+I18/G18</f>
        <v>3.792717375734135</v>
      </c>
      <c r="I18" s="72">
        <f>+I16+(G18-G16)*H17</f>
        <v>7395.7988826815636</v>
      </c>
      <c r="J18" s="66"/>
      <c r="K18" s="66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>
      <c r="A19" s="18" t="s">
        <v>64</v>
      </c>
      <c r="B19" s="75">
        <f>B18</f>
        <v>1790</v>
      </c>
      <c r="C19" s="76">
        <f t="shared" si="4"/>
        <v>3.615046554934823</v>
      </c>
      <c r="D19" s="77">
        <f>SUM(D15:D18)</f>
        <v>6470.9333333333334</v>
      </c>
      <c r="E19" s="54"/>
      <c r="F19" s="11" t="s">
        <v>65</v>
      </c>
      <c r="G19" s="78">
        <f>+G16+G17-G18</f>
        <v>740</v>
      </c>
      <c r="H19" s="73">
        <f>+H17</f>
        <v>3.615046554934823</v>
      </c>
      <c r="I19" s="72">
        <f>G19*H19</f>
        <v>2675.1344506517689</v>
      </c>
      <c r="J19" s="5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>
      <c r="A20" s="4"/>
      <c r="B20" s="4"/>
      <c r="C20" s="4"/>
      <c r="D20" s="4"/>
      <c r="E20" s="4"/>
      <c r="F20" s="151"/>
      <c r="G20" s="152"/>
      <c r="H20" s="34"/>
      <c r="I20" s="34">
        <f>I16+I17-I18-I19</f>
        <v>0</v>
      </c>
      <c r="J20" s="79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>
      <c r="A21" s="4"/>
      <c r="B21" s="4"/>
      <c r="C21" s="38"/>
      <c r="D21" s="4"/>
      <c r="E21" s="4"/>
      <c r="F21" s="4"/>
      <c r="G21" s="80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>
      <c r="A22" s="81" t="s">
        <v>66</v>
      </c>
      <c r="B22" s="71" t="s">
        <v>55</v>
      </c>
      <c r="C22" s="71" t="s">
        <v>56</v>
      </c>
      <c r="D22" s="21" t="s">
        <v>57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>
      <c r="A23" s="82" t="s">
        <v>67</v>
      </c>
      <c r="B23" s="83">
        <f t="shared" ref="B23:D23" si="5">+G18</f>
        <v>1950</v>
      </c>
      <c r="C23" s="83">
        <f t="shared" si="5"/>
        <v>3.792717375734135</v>
      </c>
      <c r="D23" s="83">
        <f t="shared" si="5"/>
        <v>7395.7988826815636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>
      <c r="A24" s="82" t="s">
        <v>68</v>
      </c>
      <c r="B24" s="84">
        <f>+'datos entrada'!H19</f>
        <v>1100</v>
      </c>
      <c r="C24" s="84">
        <f>+'datos entrada'!H5</f>
        <v>10</v>
      </c>
      <c r="D24" s="84">
        <f t="shared" ref="D24:D25" si="6">+B24*C24</f>
        <v>11000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>
      <c r="A25" s="82" t="s">
        <v>69</v>
      </c>
      <c r="B25" s="84">
        <f>+E10</f>
        <v>1100</v>
      </c>
      <c r="C25" s="84">
        <f>+E11</f>
        <v>17.569212121212122</v>
      </c>
      <c r="D25" s="84">
        <f t="shared" si="6"/>
        <v>19326.133333333335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>
      <c r="A26" s="82" t="s">
        <v>70</v>
      </c>
      <c r="B26" s="85"/>
      <c r="C26" s="85"/>
      <c r="D26" s="85">
        <f>SUM(D23:D25)</f>
        <v>37721.932216014902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>
      <c r="A27" s="86" t="s">
        <v>71</v>
      </c>
      <c r="B27" s="85">
        <f>+'datos entrada'!H4</f>
        <v>1200</v>
      </c>
      <c r="C27" s="84">
        <f>+D26/B27</f>
        <v>31.43494351334575</v>
      </c>
      <c r="D27" s="8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>
      <c r="A28" s="87"/>
      <c r="B28" s="88"/>
      <c r="C28" s="88"/>
      <c r="D28" s="8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>
      <c r="A29" s="89"/>
      <c r="B29" s="88"/>
      <c r="C29" s="88"/>
      <c r="D29" s="88"/>
      <c r="E29" s="4"/>
      <c r="F29" s="4"/>
      <c r="G29" s="80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>
      <c r="A30" s="148" t="s">
        <v>72</v>
      </c>
      <c r="B30" s="149"/>
      <c r="C30" s="149"/>
      <c r="D30" s="150"/>
      <c r="E30" s="4"/>
      <c r="F30" s="4"/>
      <c r="G30" s="4"/>
      <c r="H30" s="4"/>
      <c r="I30" s="4"/>
      <c r="J30" s="54"/>
      <c r="K30" s="4"/>
      <c r="L30" s="53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>
      <c r="A31" s="90"/>
      <c r="B31" s="71" t="s">
        <v>55</v>
      </c>
      <c r="C31" s="71" t="s">
        <v>56</v>
      </c>
      <c r="D31" s="21" t="s">
        <v>57</v>
      </c>
      <c r="E31" s="4"/>
      <c r="F31" s="4"/>
      <c r="G31" s="4"/>
      <c r="H31" s="4"/>
      <c r="I31" s="4"/>
      <c r="J31" s="54"/>
      <c r="K31" s="4"/>
      <c r="L31" s="53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>
      <c r="A32" s="11" t="s">
        <v>59</v>
      </c>
      <c r="B32" s="91">
        <f>'datos entrada'!D13</f>
        <v>200</v>
      </c>
      <c r="C32" s="69">
        <f>D32/B32</f>
        <v>36</v>
      </c>
      <c r="D32" s="72">
        <f>'datos entrada'!B13</f>
        <v>7200</v>
      </c>
      <c r="E32" s="4"/>
      <c r="F32" s="4"/>
      <c r="G32" s="92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>
      <c r="A33" s="11" t="s">
        <v>73</v>
      </c>
      <c r="B33" s="91">
        <f t="shared" ref="B33:C33" si="7">+B27</f>
        <v>1200</v>
      </c>
      <c r="C33" s="69">
        <f t="shared" si="7"/>
        <v>31.43494351334575</v>
      </c>
      <c r="D33" s="72">
        <f>+D26</f>
        <v>37721.932216014902</v>
      </c>
      <c r="E33" s="4"/>
      <c r="F33" s="4"/>
      <c r="G33" s="9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>
      <c r="A34" s="11" t="s">
        <v>63</v>
      </c>
      <c r="B34" s="94">
        <f>'datos entrada'!H8</f>
        <v>900</v>
      </c>
      <c r="C34" s="74">
        <f>+D34/B34</f>
        <v>32.44940051038003</v>
      </c>
      <c r="D34" s="72">
        <f>+D32+(B34-B32)*C33</f>
        <v>29204.460459342026</v>
      </c>
      <c r="E34" s="4"/>
      <c r="F34" s="4"/>
      <c r="G34" s="9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>
      <c r="A35" s="11" t="s">
        <v>65</v>
      </c>
      <c r="B35" s="91">
        <f>+B32+B33-B34</f>
        <v>500</v>
      </c>
      <c r="C35" s="69">
        <f>C33</f>
        <v>31.43494351334575</v>
      </c>
      <c r="D35" s="72">
        <f>B35*C35</f>
        <v>15717.471756672876</v>
      </c>
      <c r="E35" s="4"/>
      <c r="F35" s="4"/>
      <c r="G35" s="96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>
      <c r="A36" s="4"/>
      <c r="B36" s="80"/>
      <c r="C36" s="4"/>
      <c r="D36" s="34"/>
      <c r="E36" s="4"/>
      <c r="F36" s="4"/>
      <c r="G36" s="97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>
      <c r="A37" s="4"/>
      <c r="B37" s="4"/>
      <c r="C37" s="4"/>
      <c r="D37" s="4"/>
      <c r="E37" s="4"/>
      <c r="F37" s="4"/>
      <c r="G37" s="97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>
      <c r="A38" s="81" t="s">
        <v>74</v>
      </c>
      <c r="B38" s="71" t="s">
        <v>55</v>
      </c>
      <c r="C38" s="71" t="s">
        <v>56</v>
      </c>
      <c r="D38" s="21" t="s">
        <v>57</v>
      </c>
      <c r="E38" s="4"/>
      <c r="F38" s="4"/>
      <c r="G38" s="97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>
      <c r="A39" s="98" t="s">
        <v>75</v>
      </c>
      <c r="B39" s="99">
        <f t="shared" ref="B39:C39" si="8">+B34</f>
        <v>900</v>
      </c>
      <c r="C39" s="99">
        <f t="shared" si="8"/>
        <v>32.44940051038003</v>
      </c>
      <c r="D39" s="99">
        <f t="shared" ref="D39:D40" si="9">+B39*C39</f>
        <v>29204.460459342026</v>
      </c>
      <c r="E39" s="4"/>
      <c r="F39" s="4"/>
      <c r="G39" s="97"/>
      <c r="H39" s="4"/>
      <c r="I39" s="97"/>
      <c r="J39" s="97"/>
      <c r="K39" s="34"/>
      <c r="L39" s="100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>
      <c r="A40" s="98" t="s">
        <v>76</v>
      </c>
      <c r="B40" s="101">
        <f>+F10</f>
        <v>600</v>
      </c>
      <c r="C40" s="101">
        <f>+F11</f>
        <v>8.702</v>
      </c>
      <c r="D40" s="101">
        <f t="shared" si="9"/>
        <v>5221.2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>
      <c r="A41" s="82" t="s">
        <v>70</v>
      </c>
      <c r="B41" s="85"/>
      <c r="C41" s="85"/>
      <c r="D41" s="85">
        <f>SUM(D39:D40)</f>
        <v>34425.660459342027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>
      <c r="A42" s="86" t="s">
        <v>71</v>
      </c>
      <c r="B42" s="85">
        <f>+'datos entrada'!H8</f>
        <v>900</v>
      </c>
      <c r="C42" s="84">
        <f>+D41/B42</f>
        <v>38.250733843713363</v>
      </c>
      <c r="D42" s="85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>
      <c r="A44" s="153" t="s">
        <v>77</v>
      </c>
      <c r="B44" s="149"/>
      <c r="C44" s="149"/>
      <c r="D44" s="150"/>
      <c r="E44" s="4"/>
      <c r="F44" s="4"/>
      <c r="G44" s="4"/>
      <c r="H44" s="4"/>
      <c r="I44" s="4"/>
      <c r="J44" s="4"/>
      <c r="K44" s="5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>
      <c r="A45" s="102"/>
      <c r="B45" s="71" t="s">
        <v>55</v>
      </c>
      <c r="C45" s="71" t="s">
        <v>56</v>
      </c>
      <c r="D45" s="21" t="s">
        <v>57</v>
      </c>
      <c r="E45" s="4"/>
      <c r="F45" s="4"/>
      <c r="G45" s="4"/>
      <c r="H45" s="4"/>
      <c r="I45" s="4"/>
      <c r="J45" s="4"/>
      <c r="K45" s="5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>
      <c r="A46" s="103" t="s">
        <v>78</v>
      </c>
      <c r="B46" s="12">
        <f>'datos entrada'!D12</f>
        <v>700</v>
      </c>
      <c r="C46" s="74">
        <f>+D46/B46</f>
        <v>28.571428571428573</v>
      </c>
      <c r="D46" s="104">
        <f>'datos entrada'!B12</f>
        <v>20000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>
      <c r="A47" s="103" t="s">
        <v>73</v>
      </c>
      <c r="B47" s="12">
        <f t="shared" ref="B47:C47" si="10">+B42</f>
        <v>900</v>
      </c>
      <c r="C47" s="74">
        <f t="shared" si="10"/>
        <v>38.250733843713363</v>
      </c>
      <c r="D47" s="104">
        <f>+B47*C47</f>
        <v>34425.660459342027</v>
      </c>
      <c r="E47" s="4"/>
      <c r="F47" s="4"/>
      <c r="G47" s="4"/>
      <c r="H47" s="4"/>
      <c r="I47" s="4"/>
      <c r="J47" s="4"/>
      <c r="K47" s="5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>
      <c r="A48" s="11" t="s">
        <v>79</v>
      </c>
      <c r="B48" s="94">
        <f>+'datos entrada'!D10</f>
        <v>1500</v>
      </c>
      <c r="C48" s="74"/>
      <c r="D48" s="104">
        <f>+D46+(B48-B46)*C47</f>
        <v>50600.587074970688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>
      <c r="A49" s="11" t="s">
        <v>80</v>
      </c>
      <c r="B49" s="12">
        <f>+B46+B47-B48</f>
        <v>100</v>
      </c>
      <c r="C49" s="105">
        <f>+C47</f>
        <v>38.250733843713363</v>
      </c>
      <c r="D49" s="104">
        <f>+B49*C49</f>
        <v>3825.073384371336</v>
      </c>
      <c r="E49" s="88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>
      <c r="A50" s="4"/>
      <c r="B50" s="34"/>
      <c r="C50" s="4"/>
      <c r="D50" s="106"/>
      <c r="E50" s="88"/>
      <c r="F50" s="4"/>
      <c r="G50" s="4"/>
      <c r="H50" s="4"/>
      <c r="I50" s="4"/>
      <c r="J50" s="4"/>
      <c r="K50" s="4"/>
      <c r="L50" s="4"/>
      <c r="M50" s="4"/>
      <c r="N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>
      <c r="A51" s="4" t="s">
        <v>81</v>
      </c>
      <c r="B51" s="34"/>
      <c r="C51" s="4"/>
      <c r="D51" s="106">
        <f>+D48</f>
        <v>50600.587074970688</v>
      </c>
      <c r="E51" s="88"/>
      <c r="F51" s="4"/>
      <c r="G51" s="4"/>
      <c r="H51" s="4"/>
      <c r="I51" s="4"/>
      <c r="J51" s="4"/>
      <c r="K51" s="4"/>
      <c r="L51" s="4"/>
      <c r="M51" s="4"/>
      <c r="N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>
      <c r="A52" s="4" t="s">
        <v>82</v>
      </c>
      <c r="B52" s="34"/>
      <c r="C52" s="4"/>
      <c r="D52" s="106">
        <f>+D8</f>
        <v>2041.6</v>
      </c>
      <c r="E52" s="88"/>
      <c r="F52" s="4"/>
      <c r="G52" s="4"/>
      <c r="H52" s="4"/>
      <c r="I52" s="4"/>
      <c r="J52" s="4"/>
      <c r="K52" s="4"/>
      <c r="L52" s="4"/>
      <c r="M52" s="4"/>
      <c r="N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>
      <c r="A53" s="4" t="s">
        <v>83</v>
      </c>
      <c r="B53" s="34"/>
      <c r="C53" s="4"/>
      <c r="D53" s="106">
        <f>+D51+D52</f>
        <v>52642.187074970687</v>
      </c>
      <c r="E53" s="88"/>
      <c r="F53" s="4"/>
      <c r="G53" s="4"/>
      <c r="H53" s="4"/>
      <c r="I53" s="4"/>
      <c r="J53" s="4"/>
      <c r="K53" s="4"/>
      <c r="L53" s="4"/>
      <c r="M53" s="4"/>
      <c r="N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>
      <c r="A54" s="4"/>
      <c r="B54" s="106"/>
      <c r="C54" s="106"/>
      <c r="D54" s="106"/>
      <c r="E54" s="88"/>
      <c r="F54" s="107"/>
      <c r="G54" s="4"/>
      <c r="H54" s="4"/>
      <c r="I54" s="4"/>
      <c r="J54" s="4"/>
      <c r="K54" s="4"/>
      <c r="L54" s="4"/>
      <c r="M54" s="4"/>
      <c r="N54" s="4"/>
      <c r="O54" s="6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>
      <c r="A55" s="88" t="s">
        <v>84</v>
      </c>
      <c r="B55" s="97"/>
      <c r="C55" s="97"/>
      <c r="D55" s="97"/>
      <c r="E55" s="97"/>
      <c r="F55" s="97"/>
      <c r="G55" s="4"/>
      <c r="H55" s="4"/>
      <c r="I55" s="4"/>
      <c r="J55" s="4"/>
      <c r="K55" s="4"/>
      <c r="L55" s="4"/>
      <c r="M55" s="4"/>
      <c r="N55" s="4"/>
      <c r="O55" s="6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>
      <c r="A56" s="85"/>
      <c r="B56" s="108" t="s">
        <v>37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6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>
      <c r="A57" s="109" t="s">
        <v>85</v>
      </c>
      <c r="B57" s="110">
        <f>'datos entrada'!C10</f>
        <v>75000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39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>
      <c r="A58" s="109" t="s">
        <v>86</v>
      </c>
      <c r="B58" s="110">
        <f>+'datos entrada'!B15</f>
        <v>130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6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>
      <c r="A59" s="111" t="s">
        <v>87</v>
      </c>
      <c r="B59" s="112">
        <f>+B57-B58</f>
        <v>74870</v>
      </c>
      <c r="C59" s="113">
        <f t="shared" ref="C59:C67" si="11">B59/$B$59</f>
        <v>1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6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>
      <c r="A60" s="114" t="s">
        <v>88</v>
      </c>
      <c r="B60" s="115">
        <f>+D53</f>
        <v>52642.187074970687</v>
      </c>
      <c r="C60" s="116">
        <f t="shared" si="11"/>
        <v>0.70311455956952973</v>
      </c>
      <c r="D60" s="4"/>
      <c r="E60" s="4"/>
      <c r="F60" s="4"/>
      <c r="G60" s="6"/>
      <c r="H60" s="39"/>
      <c r="I60" s="117"/>
      <c r="J60" s="6"/>
      <c r="K60" s="4"/>
      <c r="L60" s="118"/>
      <c r="M60" s="118"/>
      <c r="N60" s="118"/>
      <c r="O60" s="11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>
      <c r="A61" s="119" t="s">
        <v>89</v>
      </c>
      <c r="B61" s="110">
        <f>+B59-B60</f>
        <v>22227.812925029313</v>
      </c>
      <c r="C61" s="120">
        <f t="shared" si="11"/>
        <v>0.29688544043047033</v>
      </c>
      <c r="D61" s="4"/>
      <c r="E61" s="4"/>
      <c r="F61" s="4"/>
      <c r="G61" s="121"/>
      <c r="H61" s="3"/>
      <c r="I61" s="122"/>
      <c r="J61" s="123"/>
      <c r="K61" s="124"/>
      <c r="L61" s="6"/>
      <c r="M61" s="121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>
      <c r="A62" s="114" t="s">
        <v>90</v>
      </c>
      <c r="B62" s="115">
        <f>H8</f>
        <v>11464.933333333332</v>
      </c>
      <c r="C62" s="116">
        <f t="shared" si="11"/>
        <v>0.15313120520012466</v>
      </c>
      <c r="D62" s="4"/>
      <c r="E62" s="4"/>
      <c r="F62" s="4"/>
      <c r="G62" s="6"/>
      <c r="H62" s="6"/>
      <c r="I62" s="6"/>
      <c r="J62" s="6"/>
      <c r="K62" s="6"/>
      <c r="L62" s="6"/>
      <c r="M62" s="125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>
      <c r="A63" s="119" t="s">
        <v>91</v>
      </c>
      <c r="B63" s="110">
        <f>+B61-B62</f>
        <v>10762.879591695981</v>
      </c>
      <c r="C63" s="120">
        <f t="shared" si="11"/>
        <v>0.14375423523034567</v>
      </c>
      <c r="D63" s="4"/>
      <c r="E63" s="4"/>
      <c r="F63" s="4"/>
      <c r="G63" s="126"/>
      <c r="H63" s="126"/>
      <c r="I63" s="126"/>
      <c r="J63" s="127"/>
      <c r="K63" s="128"/>
      <c r="L63" s="6"/>
      <c r="M63" s="2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>
      <c r="A64" s="114" t="s">
        <v>92</v>
      </c>
      <c r="B64" s="129">
        <f>I8</f>
        <v>1571.2</v>
      </c>
      <c r="C64" s="116">
        <f t="shared" si="11"/>
        <v>2.0985708561506611E-2</v>
      </c>
      <c r="D64" s="4"/>
      <c r="E64" s="4"/>
      <c r="F64" s="4"/>
      <c r="G64" s="6"/>
      <c r="H64" s="6"/>
      <c r="I64" s="6"/>
      <c r="J64" s="6"/>
      <c r="K64" s="125"/>
      <c r="L64" s="6"/>
      <c r="M64" s="130"/>
      <c r="O64" s="6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>
      <c r="A65" s="119" t="s">
        <v>93</v>
      </c>
      <c r="B65" s="110">
        <f>+B63-B64</f>
        <v>9191.67959169598</v>
      </c>
      <c r="C65" s="120">
        <f t="shared" si="11"/>
        <v>0.12276852666883906</v>
      </c>
      <c r="D65" s="4"/>
      <c r="E65" s="4"/>
      <c r="F65" s="4"/>
      <c r="G65" s="6"/>
      <c r="H65" s="6"/>
      <c r="I65" s="6"/>
      <c r="J65" s="6"/>
      <c r="K65" s="128"/>
      <c r="L65" s="6"/>
      <c r="M65" s="6"/>
      <c r="O65" s="6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>
      <c r="A66" s="109" t="s">
        <v>94</v>
      </c>
      <c r="B66" s="129">
        <f>'Solución '!J8</f>
        <v>500</v>
      </c>
      <c r="C66" s="116">
        <f t="shared" si="11"/>
        <v>6.6782422866301589E-3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>
      <c r="A67" s="131" t="s">
        <v>95</v>
      </c>
      <c r="B67" s="112">
        <f>+B65-B66</f>
        <v>8691.67959169598</v>
      </c>
      <c r="C67" s="132">
        <f t="shared" si="11"/>
        <v>0.11609028438220889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>
      <c r="A68" s="6"/>
      <c r="B68" s="4"/>
      <c r="C68" s="38"/>
      <c r="D68" s="24"/>
      <c r="F68" s="133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>
      <c r="A69" s="134"/>
      <c r="B69" s="134"/>
      <c r="C69" s="134"/>
      <c r="D69" s="134"/>
      <c r="E69" s="134"/>
      <c r="F69" s="134"/>
      <c r="G69" s="13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>
      <c r="A70" s="135"/>
      <c r="B70" s="134"/>
      <c r="C70" s="54"/>
      <c r="D70" s="134"/>
      <c r="E70" s="134"/>
      <c r="F70" s="134"/>
      <c r="G70" s="13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>
      <c r="A71" s="134"/>
      <c r="B71" s="136"/>
      <c r="C71" s="134"/>
      <c r="D71" s="134"/>
      <c r="E71" s="134"/>
      <c r="F71" s="134"/>
      <c r="G71" s="13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>
      <c r="A72" s="134"/>
      <c r="B72" s="134"/>
      <c r="C72" s="134"/>
      <c r="D72" s="134"/>
      <c r="E72" s="134"/>
      <c r="F72" s="134"/>
      <c r="G72" s="13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hidden="1" customHeight="1">
      <c r="A73" s="134"/>
      <c r="B73" s="134"/>
      <c r="C73" s="134"/>
      <c r="D73" s="134"/>
      <c r="E73" s="134"/>
      <c r="F73" s="134"/>
      <c r="G73" s="13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hidden="1" customHeight="1">
      <c r="A74" s="134"/>
      <c r="B74" s="134"/>
      <c r="C74" s="134"/>
      <c r="D74" s="134"/>
      <c r="E74" s="134"/>
      <c r="F74" s="134"/>
      <c r="G74" s="13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hidden="1" customHeight="1">
      <c r="A75" s="134"/>
      <c r="B75" s="134"/>
      <c r="C75" s="134"/>
      <c r="D75" s="134"/>
      <c r="E75" s="134"/>
      <c r="F75" s="134"/>
      <c r="G75" s="13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hidden="1" customHeight="1">
      <c r="A76" s="134"/>
      <c r="B76" s="134"/>
      <c r="C76" s="134"/>
      <c r="D76" s="134"/>
      <c r="E76" s="134"/>
      <c r="F76" s="134"/>
      <c r="G76" s="13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hidden="1" customHeight="1">
      <c r="A77" s="134"/>
      <c r="B77" s="134"/>
      <c r="C77" s="134"/>
      <c r="D77" s="134"/>
      <c r="E77" s="134"/>
      <c r="F77" s="134"/>
      <c r="G77" s="13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hidden="1" customHeight="1">
      <c r="A78" s="134"/>
      <c r="B78" s="134"/>
      <c r="C78" s="134"/>
      <c r="D78" s="134"/>
      <c r="E78" s="134"/>
      <c r="F78" s="134"/>
      <c r="G78" s="13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hidden="1" customHeight="1">
      <c r="A79" s="134"/>
      <c r="B79" s="134"/>
      <c r="C79" s="134"/>
      <c r="D79" s="134"/>
      <c r="E79" s="134"/>
      <c r="F79" s="134"/>
      <c r="G79" s="13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hidden="1" customHeight="1">
      <c r="A80" s="134"/>
      <c r="B80" s="134"/>
      <c r="C80" s="134"/>
      <c r="D80" s="134"/>
      <c r="E80" s="134"/>
      <c r="F80" s="134"/>
      <c r="G80" s="13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hidden="1" customHeight="1">
      <c r="A81" s="134"/>
      <c r="B81" s="134"/>
      <c r="C81" s="134"/>
      <c r="D81" s="134"/>
      <c r="E81" s="134"/>
      <c r="F81" s="134"/>
      <c r="G81" s="13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hidden="1" customHeight="1">
      <c r="A82" s="134"/>
      <c r="B82" s="134"/>
      <c r="C82" s="134"/>
      <c r="D82" s="134"/>
      <c r="E82" s="134"/>
      <c r="F82" s="134"/>
      <c r="G82" s="13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hidden="1" customHeight="1">
      <c r="A83" s="134"/>
      <c r="B83" s="134"/>
      <c r="C83" s="134"/>
      <c r="D83" s="134"/>
      <c r="E83" s="134"/>
      <c r="F83" s="134"/>
      <c r="G83" s="13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hidden="1" customHeight="1">
      <c r="A84" s="134"/>
      <c r="B84" s="134"/>
      <c r="C84" s="134"/>
      <c r="D84" s="134"/>
      <c r="E84" s="134"/>
      <c r="F84" s="134"/>
      <c r="G84" s="13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hidden="1" customHeight="1">
      <c r="A85" s="134"/>
      <c r="B85" s="134"/>
      <c r="C85" s="134"/>
      <c r="D85" s="134"/>
      <c r="E85" s="134"/>
      <c r="F85" s="134"/>
      <c r="G85" s="13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hidden="1" customHeight="1">
      <c r="A86" s="134"/>
      <c r="B86" s="134"/>
      <c r="C86" s="134"/>
      <c r="D86" s="134"/>
      <c r="E86" s="134"/>
      <c r="F86" s="134"/>
      <c r="G86" s="13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hidden="1" customHeight="1">
      <c r="A87" s="134"/>
      <c r="B87" s="134"/>
      <c r="C87" s="134"/>
      <c r="D87" s="134"/>
      <c r="E87" s="134"/>
      <c r="F87" s="134"/>
      <c r="G87" s="13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hidden="1" customHeight="1">
      <c r="A88" s="134"/>
      <c r="B88" s="134"/>
      <c r="C88" s="134"/>
      <c r="D88" s="134"/>
      <c r="E88" s="134"/>
      <c r="F88" s="134"/>
      <c r="G88" s="13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hidden="1" customHeight="1">
      <c r="A89" s="134"/>
      <c r="B89" s="134"/>
      <c r="C89" s="134"/>
      <c r="D89" s="134"/>
      <c r="E89" s="134"/>
      <c r="F89" s="134"/>
      <c r="G89" s="13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hidden="1" customHeight="1">
      <c r="A90" s="134"/>
      <c r="B90" s="134"/>
      <c r="C90" s="134"/>
      <c r="D90" s="134"/>
      <c r="E90" s="134"/>
      <c r="F90" s="134"/>
      <c r="G90" s="134"/>
      <c r="H90" s="6"/>
      <c r="I90" s="6"/>
      <c r="J90" s="6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hidden="1" customHeight="1">
      <c r="A91" s="134"/>
      <c r="B91" s="134"/>
      <c r="C91" s="134"/>
      <c r="D91" s="134"/>
      <c r="E91" s="134"/>
      <c r="F91" s="134"/>
      <c r="G91" s="134"/>
      <c r="H91" s="6"/>
      <c r="I91" s="6"/>
      <c r="J91" s="6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hidden="1" customHeight="1">
      <c r="A92" s="134"/>
      <c r="B92" s="134"/>
      <c r="C92" s="134"/>
      <c r="D92" s="134"/>
      <c r="E92" s="134"/>
      <c r="F92" s="134"/>
      <c r="G92" s="134"/>
      <c r="H92" s="6"/>
      <c r="I92" s="6"/>
      <c r="J92" s="6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hidden="1" customHeight="1">
      <c r="A93" s="134"/>
      <c r="B93" s="134"/>
      <c r="C93" s="134"/>
      <c r="D93" s="134"/>
      <c r="E93" s="134"/>
      <c r="F93" s="134"/>
      <c r="G93" s="134"/>
      <c r="H93" s="137"/>
      <c r="I93" s="97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hidden="1" customHeight="1">
      <c r="A94" s="134"/>
      <c r="B94" s="134"/>
      <c r="C94" s="134" t="s">
        <v>96</v>
      </c>
      <c r="D94" s="134"/>
      <c r="E94" s="134"/>
      <c r="F94" s="134"/>
      <c r="G94" s="134"/>
      <c r="H94" s="92"/>
      <c r="I94" s="92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hidden="1" customHeight="1">
      <c r="A95" s="134"/>
      <c r="B95" s="134"/>
      <c r="C95" s="134"/>
      <c r="D95" s="134"/>
      <c r="E95" s="134"/>
      <c r="F95" s="134"/>
      <c r="G95" s="134"/>
      <c r="H95" s="95"/>
      <c r="I95" s="95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hidden="1" customHeight="1">
      <c r="A96" s="134"/>
      <c r="B96" s="134"/>
      <c r="C96" s="134"/>
      <c r="D96" s="134"/>
      <c r="E96" s="134"/>
      <c r="F96" s="134"/>
      <c r="G96" s="134"/>
      <c r="H96" s="97"/>
      <c r="I96" s="97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hidden="1" customHeight="1">
      <c r="A97" s="134"/>
      <c r="B97" s="134"/>
      <c r="C97" s="134" t="e">
        <f>+#REF!</f>
        <v>#REF!</v>
      </c>
      <c r="D97" s="134"/>
      <c r="E97" s="134"/>
      <c r="F97" s="134"/>
      <c r="G97" s="134"/>
      <c r="H97" s="97"/>
      <c r="I97" s="97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hidden="1" customHeight="1">
      <c r="A98" s="134"/>
      <c r="B98" s="134"/>
      <c r="C98" s="134"/>
      <c r="D98" s="134" t="s">
        <v>97</v>
      </c>
      <c r="E98" s="134" t="e">
        <f>+(B98*B97)+C97</f>
        <v>#REF!</v>
      </c>
      <c r="F98" s="134"/>
      <c r="G98" s="134"/>
      <c r="H98" s="97"/>
      <c r="I98" s="97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hidden="1" customHeight="1">
      <c r="A99" s="134"/>
      <c r="B99" s="134"/>
      <c r="C99" s="134"/>
      <c r="D99" s="134" t="s">
        <v>97</v>
      </c>
      <c r="E99" s="134">
        <f>+B99*B97</f>
        <v>0</v>
      </c>
      <c r="F99" s="134" t="s">
        <v>98</v>
      </c>
      <c r="G99" s="134"/>
      <c r="H99" s="97"/>
      <c r="I99" s="97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hidden="1" customHeight="1">
      <c r="A100" s="134"/>
      <c r="B100" s="134"/>
      <c r="C100" s="134"/>
      <c r="D100" s="134"/>
      <c r="E100" s="134"/>
      <c r="F100" s="134"/>
      <c r="G100" s="134"/>
      <c r="H100" s="97"/>
      <c r="I100" s="97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hidden="1" customHeight="1">
      <c r="A101" s="134"/>
      <c r="B101" s="134"/>
      <c r="C101" s="134"/>
      <c r="D101" s="134"/>
      <c r="E101" s="134"/>
      <c r="F101" s="134"/>
      <c r="G101" s="134"/>
      <c r="H101" s="97"/>
      <c r="I101" s="97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hidden="1" customHeight="1">
      <c r="A102" s="134"/>
      <c r="B102" s="134"/>
      <c r="C102" s="134"/>
      <c r="D102" s="134"/>
      <c r="E102" s="134"/>
      <c r="F102" s="134"/>
      <c r="G102" s="134"/>
      <c r="H102" s="97"/>
      <c r="I102" s="97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hidden="1" customHeight="1">
      <c r="A103" s="134"/>
      <c r="B103" s="134"/>
      <c r="C103" s="134"/>
      <c r="D103" s="134"/>
      <c r="E103" s="134" t="s">
        <v>3</v>
      </c>
      <c r="F103" s="134"/>
      <c r="G103" s="134"/>
      <c r="H103" s="97"/>
      <c r="I103" s="88" t="s">
        <v>24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hidden="1" customHeight="1">
      <c r="A104" s="134"/>
      <c r="B104" s="134"/>
      <c r="C104" s="134" t="s">
        <v>31</v>
      </c>
      <c r="D104" s="134"/>
      <c r="E104" s="134" t="s">
        <v>99</v>
      </c>
      <c r="F104" s="134">
        <f>+F10</f>
        <v>600</v>
      </c>
      <c r="G104" s="134" t="s">
        <v>31</v>
      </c>
      <c r="H104" s="4"/>
      <c r="I104" s="97" t="s">
        <v>99</v>
      </c>
      <c r="J104" s="106">
        <f>+G10</f>
        <v>210</v>
      </c>
      <c r="K104" s="138" t="s">
        <v>31</v>
      </c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hidden="1" customHeight="1">
      <c r="A105" s="134"/>
      <c r="B105" s="134"/>
      <c r="C105" s="134" t="s">
        <v>31</v>
      </c>
      <c r="D105" s="134"/>
      <c r="E105" s="134" t="s">
        <v>100</v>
      </c>
      <c r="F105" s="134">
        <v>1500</v>
      </c>
      <c r="G105" s="134" t="s">
        <v>31</v>
      </c>
      <c r="H105" s="4"/>
      <c r="I105" s="97" t="s">
        <v>100</v>
      </c>
      <c r="J105" s="4">
        <v>270</v>
      </c>
      <c r="K105" s="138" t="s">
        <v>31</v>
      </c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hidden="1" customHeight="1">
      <c r="A106" s="134"/>
      <c r="B106" s="134"/>
      <c r="C106" s="134"/>
      <c r="D106" s="134"/>
      <c r="E106" s="134"/>
      <c r="F106" s="134"/>
      <c r="G106" s="134"/>
      <c r="H106" s="4"/>
      <c r="I106" s="97"/>
      <c r="J106" s="97"/>
      <c r="K106" s="97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hidden="1" customHeight="1">
      <c r="A107" s="134"/>
      <c r="B107" s="134"/>
      <c r="C107" s="134" t="s">
        <v>101</v>
      </c>
      <c r="D107" s="134"/>
      <c r="E107" s="134" t="s">
        <v>73</v>
      </c>
      <c r="F107" s="134">
        <v>1000</v>
      </c>
      <c r="G107" s="134" t="s">
        <v>101</v>
      </c>
      <c r="H107" s="4"/>
      <c r="I107" s="97" t="s">
        <v>73</v>
      </c>
      <c r="J107" s="97">
        <v>1100</v>
      </c>
      <c r="K107" s="97" t="s">
        <v>101</v>
      </c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hidden="1" customHeight="1">
      <c r="A108" s="134"/>
      <c r="B108" s="134"/>
      <c r="C108" s="134"/>
      <c r="D108" s="134"/>
      <c r="E108" s="134" t="s">
        <v>102</v>
      </c>
      <c r="F108" s="134"/>
      <c r="G108" s="134"/>
      <c r="H108" s="139"/>
      <c r="I108" s="140" t="s">
        <v>3</v>
      </c>
      <c r="J108" s="140"/>
      <c r="K108" s="138"/>
      <c r="L108" s="139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hidden="1" customHeight="1">
      <c r="A109" s="134"/>
      <c r="B109" s="134"/>
      <c r="C109" s="134" t="s">
        <v>103</v>
      </c>
      <c r="D109" s="134"/>
      <c r="E109" s="134" t="s">
        <v>73</v>
      </c>
      <c r="F109" s="134">
        <v>100</v>
      </c>
      <c r="G109" s="134" t="s">
        <v>103</v>
      </c>
      <c r="H109" s="139"/>
      <c r="I109" s="140" t="s">
        <v>73</v>
      </c>
      <c r="J109" s="140">
        <v>100</v>
      </c>
      <c r="K109" s="138" t="s">
        <v>103</v>
      </c>
      <c r="L109" s="139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hidden="1" customHeight="1">
      <c r="A110" s="134"/>
      <c r="B110" s="134"/>
      <c r="C110" s="134" t="s">
        <v>31</v>
      </c>
      <c r="D110" s="134" t="s">
        <v>104</v>
      </c>
      <c r="E110" s="134" t="s">
        <v>105</v>
      </c>
      <c r="F110" s="134">
        <f>+(F109*F104)/F107</f>
        <v>60</v>
      </c>
      <c r="G110" s="134" t="s">
        <v>31</v>
      </c>
      <c r="H110" s="141" t="s">
        <v>104</v>
      </c>
      <c r="I110" s="140" t="s">
        <v>105</v>
      </c>
      <c r="J110" s="140">
        <f>+(J109*J104)/J107</f>
        <v>19.09090909090909</v>
      </c>
      <c r="K110" s="138" t="s">
        <v>31</v>
      </c>
      <c r="L110" s="141" t="s">
        <v>104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hidden="1" customHeight="1">
      <c r="A111" s="134"/>
      <c r="B111" s="134"/>
      <c r="C111" s="134"/>
      <c r="D111" s="134"/>
      <c r="E111" s="134"/>
      <c r="F111" s="134"/>
      <c r="G111" s="134"/>
      <c r="H111" s="97"/>
      <c r="I111" s="95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hidden="1" customHeight="1">
      <c r="A112" s="134"/>
      <c r="B112" s="134"/>
      <c r="C112" s="134" t="e">
        <f>+C15+#REF!</f>
        <v>#REF!</v>
      </c>
      <c r="D112" s="134" t="e">
        <f t="shared" ref="D112:D116" si="12">+B112*C112</f>
        <v>#REF!</v>
      </c>
      <c r="E112" s="134"/>
      <c r="F112" s="134"/>
      <c r="G112" s="134"/>
      <c r="H112" s="97"/>
      <c r="I112" s="95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hidden="1" customHeight="1">
      <c r="A113" s="134"/>
      <c r="B113" s="134"/>
      <c r="C113" s="134" t="e">
        <f>+#REF!</f>
        <v>#REF!</v>
      </c>
      <c r="D113" s="134" t="e">
        <f t="shared" si="12"/>
        <v>#REF!</v>
      </c>
      <c r="E113" s="134"/>
      <c r="F113" s="134"/>
      <c r="G113" s="134"/>
      <c r="H113" s="95"/>
      <c r="I113" s="142"/>
      <c r="J113" s="143"/>
      <c r="K113" s="4"/>
      <c r="L113" s="143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hidden="1" customHeight="1">
      <c r="A114" s="134"/>
      <c r="B114" s="134"/>
      <c r="C114" s="134">
        <f>+(C24/F10)</f>
        <v>1.6666666666666666E-2</v>
      </c>
      <c r="D114" s="134">
        <f t="shared" si="12"/>
        <v>0</v>
      </c>
      <c r="E114" s="134"/>
      <c r="F114" s="134"/>
      <c r="G114" s="134"/>
      <c r="H114" s="95"/>
      <c r="I114" s="142"/>
      <c r="J114" s="143"/>
      <c r="K114" s="4"/>
      <c r="L114" s="143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hidden="1" customHeight="1">
      <c r="A115" s="134"/>
      <c r="B115" s="134"/>
      <c r="C115" s="134" t="e">
        <f t="shared" ref="C115:C116" si="13">+#REF!</f>
        <v>#REF!</v>
      </c>
      <c r="D115" s="134" t="e">
        <f t="shared" si="12"/>
        <v>#REF!</v>
      </c>
      <c r="E115" s="134"/>
      <c r="F115" s="134"/>
      <c r="G115" s="134"/>
      <c r="H115" s="95" t="s">
        <v>106</v>
      </c>
      <c r="I115" s="142">
        <v>600</v>
      </c>
      <c r="J115" s="143"/>
      <c r="K115" s="4"/>
      <c r="L115" s="143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hidden="1" customHeight="1">
      <c r="A116" s="134"/>
      <c r="B116" s="134"/>
      <c r="C116" s="134" t="e">
        <f t="shared" si="13"/>
        <v>#REF!</v>
      </c>
      <c r="D116" s="134" t="e">
        <f t="shared" si="12"/>
        <v>#REF!</v>
      </c>
      <c r="E116" s="134" t="s">
        <v>107</v>
      </c>
      <c r="F116" s="134" t="s">
        <v>108</v>
      </c>
      <c r="G116" s="134" t="s">
        <v>109</v>
      </c>
      <c r="H116" s="144" t="s">
        <v>110</v>
      </c>
      <c r="I116" s="142"/>
      <c r="J116" s="143" t="s">
        <v>111</v>
      </c>
      <c r="K116" s="4"/>
      <c r="L116" s="143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hidden="1" customHeight="1">
      <c r="A117" s="134"/>
      <c r="B117" s="134"/>
      <c r="C117" s="134"/>
      <c r="D117" s="134" t="e">
        <f>+SUM(D112:D116)</f>
        <v>#REF!</v>
      </c>
      <c r="E117" s="134" t="e">
        <f>+D117/B109</f>
        <v>#REF!</v>
      </c>
      <c r="F117" s="134">
        <v>90</v>
      </c>
      <c r="G117" s="134" t="e">
        <f>+E117+F117</f>
        <v>#REF!</v>
      </c>
      <c r="H117" s="97" t="e">
        <f>+I115-G117</f>
        <v>#REF!</v>
      </c>
      <c r="I117" s="145" t="e">
        <f>+H117*B109</f>
        <v>#REF!</v>
      </c>
      <c r="J117" s="144">
        <v>23000</v>
      </c>
      <c r="K117" s="4" t="s">
        <v>112</v>
      </c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>
      <c r="A118" s="134"/>
      <c r="B118" s="134"/>
      <c r="C118" s="134"/>
      <c r="D118" s="134"/>
      <c r="E118" s="134"/>
      <c r="F118" s="134"/>
      <c r="G118" s="134"/>
      <c r="H118" s="97"/>
      <c r="I118" s="97"/>
      <c r="J118" s="95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>
      <c r="A119" s="134"/>
      <c r="B119" s="118"/>
      <c r="C119" s="134"/>
      <c r="D119" s="134"/>
      <c r="E119" s="134"/>
      <c r="F119" s="134"/>
      <c r="G119" s="13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>
      <c r="A120" s="134"/>
      <c r="B120" s="118"/>
      <c r="C120" s="134"/>
      <c r="D120" s="134"/>
      <c r="E120" s="134"/>
      <c r="F120" s="134"/>
      <c r="G120" s="13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>
      <c r="A121" s="134"/>
      <c r="B121" s="136"/>
      <c r="C121" s="134"/>
      <c r="D121" s="134"/>
      <c r="E121" s="134"/>
      <c r="F121" s="134"/>
      <c r="G121" s="13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>
      <c r="A122" s="134"/>
      <c r="B122" s="134"/>
      <c r="C122" s="134"/>
      <c r="D122" s="134"/>
      <c r="E122" s="134"/>
      <c r="F122" s="134"/>
      <c r="G122" s="13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>
      <c r="A123" s="134"/>
      <c r="B123" s="134"/>
      <c r="C123" s="134"/>
      <c r="D123" s="134"/>
      <c r="E123" s="134"/>
      <c r="F123" s="134"/>
      <c r="G123" s="13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>
      <c r="A124" s="134"/>
      <c r="B124" s="134"/>
      <c r="C124" s="134"/>
      <c r="D124" s="134"/>
      <c r="E124" s="134"/>
      <c r="F124" s="134"/>
      <c r="G124" s="13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>
      <c r="A125" s="134"/>
      <c r="B125" s="134"/>
      <c r="C125" s="134"/>
      <c r="D125" s="134"/>
      <c r="E125" s="134"/>
      <c r="F125" s="134"/>
      <c r="G125" s="13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>
      <c r="A126" s="134"/>
      <c r="B126" s="134"/>
      <c r="C126" s="134"/>
      <c r="D126" s="134"/>
      <c r="E126" s="134"/>
      <c r="F126" s="134"/>
      <c r="G126" s="13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>
      <c r="A127" s="134"/>
      <c r="B127" s="134"/>
      <c r="C127" s="134"/>
      <c r="D127" s="134"/>
      <c r="E127" s="134"/>
      <c r="F127" s="134"/>
      <c r="G127" s="13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>
      <c r="A128" s="134"/>
      <c r="B128" s="134"/>
      <c r="C128" s="134"/>
      <c r="D128" s="134"/>
      <c r="E128" s="134"/>
      <c r="F128" s="134"/>
      <c r="G128" s="13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>
      <c r="A129" s="134"/>
      <c r="B129" s="134"/>
      <c r="C129" s="134"/>
      <c r="D129" s="134"/>
      <c r="E129" s="134"/>
      <c r="F129" s="134"/>
      <c r="G129" s="13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5">
    <mergeCell ref="A4:J4"/>
    <mergeCell ref="F14:I14"/>
    <mergeCell ref="F20:G20"/>
    <mergeCell ref="A30:D30"/>
    <mergeCell ref="A44:D44"/>
  </mergeCells>
  <pageMargins left="0.39370078740157483" right="0.74803149606299213" top="0.19685039370078741" bottom="0.98425196850393704" header="0" footer="0"/>
  <pageSetup paperSize="9" orientation="landscape" cellComments="atEnd"/>
  <headerFooter>
    <oddHeader>&amp;R&amp;F &amp;A &amp;P/</oddHeader>
    <oddFooter>&amp;R&amp;F &amp;A &amp;P de</oddFooter>
  </headerFooter>
  <rowBreaks count="1" manualBreakCount="1">
    <brk id="1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datos entrada</vt:lpstr>
      <vt:lpstr>cadena de valor</vt:lpstr>
      <vt:lpstr>Solución </vt:lpstr>
      <vt:lpstr>'Solución '!solver_adj</vt:lpstr>
      <vt:lpstr>'Solución '!solver_opt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Urquía</dc:creator>
  <cp:lastModifiedBy>user</cp:lastModifiedBy>
  <dcterms:created xsi:type="dcterms:W3CDTF">2002-12-09T09:20:00Z</dcterms:created>
  <dcterms:modified xsi:type="dcterms:W3CDTF">2023-09-07T14:19:01Z</dcterms:modified>
</cp:coreProperties>
</file>