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40" windowWidth="28215" windowHeight="13230"/>
  </bookViews>
  <sheets>
    <sheet name="ARANDELAS SA" sheetId="1" r:id="rId1"/>
  </sheets>
  <calcPr calcId="145621"/>
  <extLst>
    <ext uri="GoogleSheetsCustomDataVersion2">
      <go:sheetsCustomData xmlns:go="http://customooxmlschemas.google.com/" r:id="rId5" roundtripDataChecksum="MgRRiMPzgUSQEBMje6a/KWuPhZqgrsj7N8Ky5xdFT3o="/>
    </ext>
  </extLst>
</workbook>
</file>

<file path=xl/calcChain.xml><?xml version="1.0" encoding="utf-8"?>
<calcChain xmlns="http://schemas.openxmlformats.org/spreadsheetml/2006/main">
  <c r="F120" i="1" l="1"/>
  <c r="F119" i="1"/>
  <c r="J119" i="1" s="1"/>
  <c r="I118" i="1"/>
  <c r="I117" i="1"/>
  <c r="I121" i="1" s="1"/>
  <c r="F106" i="1"/>
  <c r="I104" i="1"/>
  <c r="H104" i="1"/>
  <c r="F104" i="1"/>
  <c r="C93" i="1"/>
  <c r="E85" i="1"/>
  <c r="G85" i="1" s="1"/>
  <c r="G86" i="1" s="1"/>
  <c r="D85" i="1"/>
  <c r="D86" i="1" s="1"/>
  <c r="B94" i="1" s="1"/>
  <c r="E81" i="1"/>
  <c r="E74" i="1"/>
  <c r="G119" i="1" s="1"/>
  <c r="C74" i="1"/>
  <c r="B93" i="1" s="1"/>
  <c r="E62" i="1"/>
  <c r="C118" i="1" s="1"/>
  <c r="D62" i="1"/>
  <c r="B62" i="1"/>
  <c r="C103" i="1" s="1"/>
  <c r="G103" i="1" s="1"/>
  <c r="F61" i="1"/>
  <c r="E61" i="1"/>
  <c r="G61" i="1" s="1"/>
  <c r="D61" i="1"/>
  <c r="D63" i="1" s="1"/>
  <c r="B92" i="1" s="1"/>
  <c r="B95" i="1" s="1"/>
  <c r="B61" i="1"/>
  <c r="C102" i="1" s="1"/>
  <c r="C52" i="1"/>
  <c r="B52" i="1"/>
  <c r="G45" i="1"/>
  <c r="C53" i="1" s="1"/>
  <c r="D45" i="1"/>
  <c r="F105" i="1" s="1"/>
  <c r="G44" i="1"/>
  <c r="E44" i="1"/>
  <c r="D44" i="1"/>
  <c r="E40" i="1"/>
  <c r="E33" i="1"/>
  <c r="C33" i="1"/>
  <c r="F22" i="1"/>
  <c r="E22" i="1"/>
  <c r="G22" i="1" s="1"/>
  <c r="C22" i="1"/>
  <c r="F21" i="1"/>
  <c r="C21" i="1"/>
  <c r="D102" i="1" s="1"/>
  <c r="I102" i="1" s="1"/>
  <c r="I107" i="1" s="1"/>
  <c r="D17" i="1"/>
  <c r="B17" i="1"/>
  <c r="B22" i="1" s="1"/>
  <c r="D16" i="1"/>
  <c r="E21" i="1" s="1"/>
  <c r="B16" i="1"/>
  <c r="B21" i="1" s="1"/>
  <c r="D12" i="1"/>
  <c r="D11" i="1"/>
  <c r="D7" i="1"/>
  <c r="D6" i="1"/>
  <c r="D21" i="1" l="1"/>
  <c r="B102" i="1"/>
  <c r="F102" i="1" s="1"/>
  <c r="B117" i="1"/>
  <c r="F117" i="1" s="1"/>
  <c r="G21" i="1"/>
  <c r="G23" i="1" s="1"/>
  <c r="C51" i="1" s="1"/>
  <c r="C54" i="1" s="1"/>
  <c r="G118" i="1"/>
  <c r="J104" i="1"/>
  <c r="D22" i="1"/>
  <c r="B103" i="1"/>
  <c r="F103" i="1" s="1"/>
  <c r="G105" i="1"/>
  <c r="C94" i="1"/>
  <c r="G120" i="1"/>
  <c r="J105" i="1"/>
  <c r="G102" i="1"/>
  <c r="H102" i="1"/>
  <c r="H107" i="1" s="1"/>
  <c r="J120" i="1"/>
  <c r="C117" i="1"/>
  <c r="B53" i="1"/>
  <c r="G62" i="1"/>
  <c r="G63" i="1" s="1"/>
  <c r="C92" i="1" s="1"/>
  <c r="C95" i="1" s="1"/>
  <c r="G104" i="1"/>
  <c r="B118" i="1"/>
  <c r="F118" i="1" s="1"/>
  <c r="J118" i="1" s="1"/>
  <c r="G107" i="1" l="1"/>
  <c r="G108" i="1" s="1"/>
  <c r="G110" i="1" s="1"/>
  <c r="F121" i="1"/>
  <c r="F122" i="1" s="1"/>
  <c r="F124" i="1" s="1"/>
  <c r="H117" i="1"/>
  <c r="H121" i="1" s="1"/>
  <c r="G117" i="1"/>
  <c r="G121" i="1" s="1"/>
  <c r="G122" i="1" s="1"/>
  <c r="G124" i="1" s="1"/>
  <c r="H118" i="1"/>
  <c r="J102" i="1"/>
  <c r="J107" i="1" s="1"/>
  <c r="F107" i="1"/>
  <c r="F108" i="1" s="1"/>
  <c r="F110" i="1" s="1"/>
  <c r="D23" i="1"/>
  <c r="B51" i="1" s="1"/>
  <c r="B54" i="1" s="1"/>
  <c r="J117" i="1" l="1"/>
  <c r="J121" i="1" s="1"/>
</calcChain>
</file>

<file path=xl/sharedStrings.xml><?xml version="1.0" encoding="utf-8"?>
<sst xmlns="http://schemas.openxmlformats.org/spreadsheetml/2006/main" count="163" uniqueCount="66">
  <si>
    <t>Solución caso práctico 1 empresa "Juguetolandia SA"</t>
  </si>
  <si>
    <t>MANUAL DIGITAL DE CONTABILIDAD DE GESTIÓN</t>
  </si>
  <si>
    <t>TEMA 5</t>
  </si>
  <si>
    <t>PRESUPUESTO</t>
  </si>
  <si>
    <t xml:space="preserve">SOLUCIÓN CASO JUGUETOLANDIA </t>
  </si>
  <si>
    <t>MP PLASTICOS</t>
  </si>
  <si>
    <t>num kg</t>
  </si>
  <si>
    <t>Px udad</t>
  </si>
  <si>
    <t>Total coste</t>
  </si>
  <si>
    <t>ISBN- XXX</t>
  </si>
  <si>
    <t>Existencias iniciales</t>
  </si>
  <si>
    <t>Compras PREVISTAS</t>
  </si>
  <si>
    <t>MP PIEZAS METAL</t>
  </si>
  <si>
    <t>UDS</t>
  </si>
  <si>
    <t>Compras</t>
  </si>
  <si>
    <t>PEDIDOS:</t>
  </si>
  <si>
    <t>Kg plástico</t>
  </si>
  <si>
    <t>Piezas metal uds</t>
  </si>
  <si>
    <t>CONSUMOS MP</t>
  </si>
  <si>
    <t>ORDEN C200</t>
  </si>
  <si>
    <t>ORDEN M300</t>
  </si>
  <si>
    <t>Uds</t>
  </si>
  <si>
    <t>Coste</t>
  </si>
  <si>
    <t>TOTALES</t>
  </si>
  <si>
    <t>MP Plásticos</t>
  </si>
  <si>
    <t>MP piezas metal</t>
  </si>
  <si>
    <t>TOTAL CONSUMOS MP</t>
  </si>
  <si>
    <r>
      <rPr>
        <b/>
        <sz val="12"/>
        <color rgb="FF000000"/>
        <rFont val="Calibri"/>
      </rPr>
      <t>2..-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la mano de obra directa presupuestada aplicada a cada orden.</t>
    </r>
  </si>
  <si>
    <t>COSTE</t>
  </si>
  <si>
    <t>Mano de obra directa</t>
  </si>
  <si>
    <t>%</t>
  </si>
  <si>
    <t>MOD
PRESUPUESTADA</t>
  </si>
  <si>
    <r>
      <rPr>
        <b/>
        <sz val="12"/>
        <color rgb="FF000000"/>
        <rFont val="Calibri"/>
      </rPr>
      <t>3.-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los gastos generales de fabricaci</t>
    </r>
    <r>
      <rPr>
        <b/>
        <sz val="12"/>
        <color rgb="FF000000"/>
        <rFont val="Constantia"/>
      </rPr>
      <t>ó</t>
    </r>
    <r>
      <rPr>
        <b/>
        <sz val="12"/>
        <color rgb="FF000000"/>
        <rFont val="Calibri"/>
      </rPr>
      <t>n presupuestados a imputar a cada pedido.</t>
    </r>
  </si>
  <si>
    <t>Horas</t>
  </si>
  <si>
    <t>Cu</t>
  </si>
  <si>
    <t>Total</t>
  </si>
  <si>
    <t>Gastos generales de fabricación</t>
  </si>
  <si>
    <t>GGF</t>
  </si>
  <si>
    <t>Coste/udad</t>
  </si>
  <si>
    <r>
      <rPr>
        <b/>
        <sz val="12"/>
        <color rgb="FF000000"/>
        <rFont val="Calibri"/>
      </rPr>
      <t>4.-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los costes presupuestados asignados a cada orden.</t>
    </r>
  </si>
  <si>
    <t>Factores de costes</t>
  </si>
  <si>
    <t>MP Consumidas</t>
  </si>
  <si>
    <t>MOD</t>
  </si>
  <si>
    <t>COSTES TOTALES PRESUPUESTADOS</t>
  </si>
  <si>
    <t>5.- Cálculo de la materia prima consumida real en cada orden.</t>
  </si>
  <si>
    <t>6..- Cálculo de la mano de obra directa efectiva aplicada a cada orden.</t>
  </si>
  <si>
    <t>MOD
EFECTIVA</t>
  </si>
  <si>
    <t>7.- Cálculo de los gastos generales de fabricación efectivos a imputar a cada pedido.</t>
  </si>
  <si>
    <r>
      <rPr>
        <b/>
        <sz val="12"/>
        <color rgb="FF000000"/>
        <rFont val="Calibri"/>
      </rPr>
      <t>8.- C</t>
    </r>
    <r>
      <rPr>
        <b/>
        <sz val="12"/>
        <color rgb="FF000000"/>
        <rFont val="Constantia"/>
      </rPr>
      <t>á</t>
    </r>
    <r>
      <rPr>
        <b/>
        <sz val="12"/>
        <color rgb="FF000000"/>
        <rFont val="Calibri"/>
      </rPr>
      <t>lculo de los costes efectivos asignados a cada orden.</t>
    </r>
  </si>
  <si>
    <t>9.- Cálculo de las desviaciones sufridas por la empresa para cada pedido.</t>
  </si>
  <si>
    <t>COSTES EFECTIVOS Y PRESUPUESTADOS. ORDEN DE TRABAJO C200</t>
  </si>
  <si>
    <t>Descripcion costes</t>
  </si>
  <si>
    <t>Coste unitario</t>
  </si>
  <si>
    <t>coste total</t>
  </si>
  <si>
    <t>Desviaciónes</t>
  </si>
  <si>
    <t>Presu-
puesto</t>
  </si>
  <si>
    <t>Efectivo</t>
  </si>
  <si>
    <t>udas/
horas</t>
  </si>
  <si>
    <t>coste
 udad</t>
  </si>
  <si>
    <t>Coste 
total</t>
  </si>
  <si>
    <t>MP consumida Plastico</t>
  </si>
  <si>
    <t>MP consumida piezas metal</t>
  </si>
  <si>
    <t>COSTE TOTAL DE LA ORDEN DE TRABAJO</t>
  </si>
  <si>
    <t>Precio de venta aceptado por el cliente</t>
  </si>
  <si>
    <t>Margen de beneficios</t>
  </si>
  <si>
    <t>COSTES EFECTIVOS Y PRESUPUESTADOS. ORDEN DE TRABAJO M300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</si>
</sst>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6">
    <font>
      <sz val="11"/>
      <color theme="1"/>
      <name val="Calibri"/>
      <scheme val="minor"/>
    </font>
    <font>
      <b/>
      <sz val="12"/>
      <color theme="1"/>
      <name val="Calibri"/>
    </font>
    <font>
      <sz val="11"/>
      <name val="Calibri"/>
    </font>
    <font>
      <sz val="11"/>
      <color theme="1"/>
      <name val="Calibri"/>
      <scheme val="minor"/>
    </font>
    <font>
      <b/>
      <sz val="12"/>
      <color rgb="FF000000"/>
      <name val="Calibri"/>
    </font>
    <font>
      <sz val="12"/>
      <color rgb="FF000000"/>
      <name val="Calibri"/>
    </font>
    <font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4"/>
      <color theme="1"/>
      <name val="Calibri"/>
    </font>
    <font>
      <b/>
      <sz val="11"/>
      <color rgb="FF00B050"/>
      <name val="Calibri"/>
    </font>
    <font>
      <b/>
      <sz val="10"/>
      <color theme="1"/>
      <name val="Calibri"/>
    </font>
    <font>
      <sz val="10"/>
      <color theme="1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2"/>
      <color rgb="FF000000"/>
      <name val="Constantia"/>
    </font>
  </fonts>
  <fills count="8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" fontId="6" fillId="0" borderId="11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/>
    </xf>
    <xf numFmtId="4" fontId="6" fillId="0" borderId="12" xfId="0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4" fontId="6" fillId="0" borderId="13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1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/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9" fontId="6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/>
    </xf>
    <xf numFmtId="0" fontId="8" fillId="0" borderId="0" xfId="0" applyFont="1"/>
    <xf numFmtId="0" fontId="8" fillId="0" borderId="4" xfId="0" applyFont="1" applyBorder="1" applyAlignment="1">
      <alignment horizontal="center"/>
    </xf>
    <xf numFmtId="4" fontId="7" fillId="0" borderId="4" xfId="0" applyNumberFormat="1" applyFont="1" applyBorder="1"/>
    <xf numFmtId="4" fontId="7" fillId="0" borderId="0" xfId="0" applyNumberFormat="1" applyFont="1"/>
    <xf numFmtId="4" fontId="8" fillId="0" borderId="4" xfId="0" applyNumberFormat="1" applyFont="1" applyBorder="1"/>
    <xf numFmtId="4" fontId="8" fillId="0" borderId="0" xfId="0" applyNumberFormat="1" applyFont="1"/>
    <xf numFmtId="0" fontId="7" fillId="0" borderId="4" xfId="0" applyFont="1" applyBorder="1"/>
    <xf numFmtId="0" fontId="7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 wrapText="1"/>
    </xf>
    <xf numFmtId="164" fontId="6" fillId="0" borderId="4" xfId="0" applyNumberFormat="1" applyFont="1" applyBorder="1" applyAlignment="1">
      <alignment horizontal="right"/>
    </xf>
    <xf numFmtId="0" fontId="8" fillId="3" borderId="4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8" fillId="0" borderId="4" xfId="0" applyFont="1" applyBorder="1"/>
    <xf numFmtId="4" fontId="7" fillId="3" borderId="4" xfId="0" applyNumberFormat="1" applyFont="1" applyFill="1" applyBorder="1"/>
    <xf numFmtId="4" fontId="7" fillId="4" borderId="4" xfId="0" applyNumberFormat="1" applyFont="1" applyFill="1" applyBorder="1"/>
    <xf numFmtId="4" fontId="7" fillId="5" borderId="4" xfId="0" applyNumberFormat="1" applyFont="1" applyFill="1" applyBorder="1"/>
    <xf numFmtId="4" fontId="7" fillId="6" borderId="4" xfId="0" applyNumberFormat="1" applyFont="1" applyFill="1" applyBorder="1"/>
    <xf numFmtId="4" fontId="10" fillId="6" borderId="4" xfId="0" applyNumberFormat="1" applyFont="1" applyFill="1" applyBorder="1"/>
    <xf numFmtId="0" fontId="11" fillId="0" borderId="4" xfId="0" applyFont="1" applyBorder="1" applyAlignment="1">
      <alignment horizontal="left"/>
    </xf>
    <xf numFmtId="4" fontId="12" fillId="3" borderId="4" xfId="0" applyNumberFormat="1" applyFont="1" applyFill="1" applyBorder="1"/>
    <xf numFmtId="4" fontId="12" fillId="4" borderId="4" xfId="0" applyNumberFormat="1" applyFont="1" applyFill="1" applyBorder="1"/>
    <xf numFmtId="4" fontId="13" fillId="6" borderId="4" xfId="0" applyNumberFormat="1" applyFont="1" applyFill="1" applyBorder="1"/>
    <xf numFmtId="4" fontId="14" fillId="6" borderId="4" xfId="0" applyNumberFormat="1" applyFont="1" applyFill="1" applyBorder="1"/>
    <xf numFmtId="4" fontId="7" fillId="6" borderId="19" xfId="0" applyNumberFormat="1" applyFont="1" applyFill="1" applyBorder="1"/>
    <xf numFmtId="0" fontId="8" fillId="0" borderId="9" xfId="0" applyFont="1" applyBorder="1"/>
    <xf numFmtId="4" fontId="8" fillId="3" borderId="19" xfId="0" applyNumberFormat="1" applyFont="1" applyFill="1" applyBorder="1"/>
    <xf numFmtId="4" fontId="7" fillId="4" borderId="19" xfId="0" applyNumberFormat="1" applyFont="1" applyFill="1" applyBorder="1"/>
    <xf numFmtId="4" fontId="7" fillId="5" borderId="19" xfId="0" applyNumberFormat="1" applyFont="1" applyFill="1" applyBorder="1"/>
    <xf numFmtId="4" fontId="1" fillId="0" borderId="15" xfId="0" applyNumberFormat="1" applyFont="1" applyBorder="1"/>
    <xf numFmtId="4" fontId="6" fillId="0" borderId="23" xfId="0" applyNumberFormat="1" applyFont="1" applyBorder="1"/>
    <xf numFmtId="4" fontId="1" fillId="7" borderId="4" xfId="0" applyNumberFormat="1" applyFont="1" applyFill="1" applyBorder="1"/>
    <xf numFmtId="4" fontId="8" fillId="5" borderId="19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9" fillId="2" borderId="16" xfId="0" applyFont="1" applyFill="1" applyBorder="1" applyAlignment="1">
      <alignment horizontal="center"/>
    </xf>
    <xf numFmtId="0" fontId="2" fillId="0" borderId="17" xfId="0" applyFont="1" applyBorder="1"/>
    <xf numFmtId="0" fontId="2" fillId="0" borderId="18" xfId="0" applyFont="1" applyBorder="1"/>
    <xf numFmtId="0" fontId="8" fillId="3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6" fillId="0" borderId="20" xfId="0" applyFont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4.42578125" defaultRowHeight="15" customHeight="1"/>
  <cols>
    <col min="1" max="1" width="29.140625" customWidth="1"/>
    <col min="2" max="2" width="15" customWidth="1"/>
    <col min="3" max="3" width="14.140625" customWidth="1"/>
    <col min="4" max="4" width="15.85546875" customWidth="1"/>
    <col min="5" max="5" width="11.28515625" customWidth="1"/>
    <col min="6" max="6" width="13.7109375" customWidth="1"/>
    <col min="7" max="7" width="14.85546875" customWidth="1"/>
    <col min="8" max="26" width="10.7109375" customWidth="1"/>
  </cols>
  <sheetData>
    <row r="1" spans="1:9" ht="14.25" customHeight="1"/>
    <row r="2" spans="1:9" ht="14.25" customHeight="1">
      <c r="A2" s="82" t="s">
        <v>0</v>
      </c>
      <c r="B2" s="83"/>
      <c r="C2" s="83"/>
      <c r="D2" s="83"/>
      <c r="E2" s="83"/>
      <c r="F2" s="83"/>
      <c r="G2" s="84"/>
      <c r="I2" s="1" t="s">
        <v>1</v>
      </c>
    </row>
    <row r="3" spans="1:9" ht="14.25" customHeight="1">
      <c r="A3" s="2"/>
      <c r="B3" s="2"/>
      <c r="C3" s="2"/>
      <c r="D3" s="2"/>
      <c r="E3" s="2"/>
      <c r="F3" s="2"/>
      <c r="G3" s="2"/>
      <c r="I3" s="1" t="s">
        <v>2</v>
      </c>
    </row>
    <row r="4" spans="1:9" ht="14.25" customHeight="1">
      <c r="A4" s="85" t="s">
        <v>3</v>
      </c>
      <c r="B4" s="86"/>
      <c r="C4" s="86"/>
      <c r="D4" s="86"/>
      <c r="E4" s="86"/>
      <c r="F4" s="86"/>
      <c r="G4" s="86"/>
      <c r="H4" s="86"/>
      <c r="I4" s="1" t="s">
        <v>4</v>
      </c>
    </row>
    <row r="5" spans="1:9" ht="14.25" customHeight="1">
      <c r="A5" s="4" t="s">
        <v>5</v>
      </c>
      <c r="B5" s="5" t="s">
        <v>6</v>
      </c>
      <c r="C5" s="5" t="s">
        <v>7</v>
      </c>
      <c r="D5" s="5" t="s">
        <v>8</v>
      </c>
      <c r="E5" s="3"/>
      <c r="F5" s="3"/>
      <c r="G5" s="3"/>
      <c r="H5" s="3"/>
      <c r="I5" s="1" t="s">
        <v>9</v>
      </c>
    </row>
    <row r="6" spans="1:9" ht="14.25" customHeight="1">
      <c r="A6" s="6" t="s">
        <v>10</v>
      </c>
      <c r="B6" s="7">
        <v>1000</v>
      </c>
      <c r="C6" s="7">
        <v>22</v>
      </c>
      <c r="D6" s="7">
        <f t="shared" ref="D6:D7" si="0">B6*C6</f>
        <v>22000</v>
      </c>
      <c r="E6" s="8"/>
      <c r="F6" s="3"/>
      <c r="G6" s="3"/>
      <c r="H6" s="3"/>
    </row>
    <row r="7" spans="1:9" ht="14.25" customHeight="1">
      <c r="A7" s="6" t="s">
        <v>11</v>
      </c>
      <c r="B7" s="7">
        <v>3500</v>
      </c>
      <c r="C7" s="7">
        <v>22</v>
      </c>
      <c r="D7" s="7">
        <f t="shared" si="0"/>
        <v>77000</v>
      </c>
      <c r="E7" s="8"/>
      <c r="F7" s="3"/>
      <c r="G7" s="3"/>
      <c r="H7" s="3"/>
    </row>
    <row r="8" spans="1:9" ht="14.25" customHeight="1">
      <c r="A8" s="8"/>
      <c r="B8" s="8"/>
      <c r="C8" s="8"/>
      <c r="D8" s="8"/>
      <c r="E8" s="8"/>
      <c r="F8" s="3"/>
      <c r="G8" s="3"/>
      <c r="H8" s="3"/>
    </row>
    <row r="9" spans="1:9" ht="14.25" customHeight="1">
      <c r="A9" s="8"/>
      <c r="B9" s="8"/>
      <c r="C9" s="8"/>
      <c r="D9" s="8"/>
      <c r="E9" s="8"/>
      <c r="F9" s="3"/>
      <c r="G9" s="3"/>
      <c r="H9" s="3"/>
    </row>
    <row r="10" spans="1:9" ht="14.25" customHeight="1">
      <c r="A10" s="4" t="s">
        <v>12</v>
      </c>
      <c r="B10" s="5" t="s">
        <v>13</v>
      </c>
      <c r="C10" s="5" t="s">
        <v>7</v>
      </c>
      <c r="D10" s="5" t="s">
        <v>8</v>
      </c>
      <c r="E10" s="8"/>
      <c r="F10" s="3"/>
      <c r="G10" s="3"/>
      <c r="H10" s="3"/>
    </row>
    <row r="11" spans="1:9" ht="14.25" customHeight="1">
      <c r="A11" s="6" t="s">
        <v>10</v>
      </c>
      <c r="B11" s="7">
        <v>8000</v>
      </c>
      <c r="C11" s="7">
        <v>2</v>
      </c>
      <c r="D11" s="7">
        <f t="shared" ref="D11:D12" si="1">B11*C11</f>
        <v>16000</v>
      </c>
      <c r="E11" s="2"/>
      <c r="F11" s="2"/>
      <c r="G11" s="2"/>
    </row>
    <row r="12" spans="1:9" ht="14.25" customHeight="1">
      <c r="A12" s="6" t="s">
        <v>14</v>
      </c>
      <c r="B12" s="7">
        <v>130000</v>
      </c>
      <c r="C12" s="7">
        <v>2</v>
      </c>
      <c r="D12" s="7">
        <f t="shared" si="1"/>
        <v>260000</v>
      </c>
      <c r="E12" s="9"/>
      <c r="F12" s="9"/>
      <c r="G12" s="2"/>
    </row>
    <row r="13" spans="1:9" ht="14.25" customHeight="1">
      <c r="A13" s="10"/>
      <c r="B13" s="11"/>
      <c r="C13" s="11"/>
      <c r="D13" s="11"/>
      <c r="E13" s="9"/>
      <c r="F13" s="9"/>
      <c r="G13" s="2"/>
    </row>
    <row r="14" spans="1:9" ht="14.25" customHeight="1">
      <c r="A14" s="10"/>
      <c r="B14" s="11"/>
      <c r="C14" s="11"/>
      <c r="D14" s="11"/>
      <c r="E14" s="9"/>
      <c r="F14" s="9"/>
      <c r="G14" s="2"/>
    </row>
    <row r="15" spans="1:9" ht="14.25" customHeight="1">
      <c r="A15" s="10" t="s">
        <v>15</v>
      </c>
      <c r="B15" s="12">
        <v>10000</v>
      </c>
      <c r="C15" s="11" t="s">
        <v>13</v>
      </c>
      <c r="D15" s="12">
        <v>5000</v>
      </c>
      <c r="E15" s="9" t="s">
        <v>13</v>
      </c>
      <c r="F15" s="9"/>
      <c r="G15" s="2"/>
    </row>
    <row r="16" spans="1:9" ht="14.25" customHeight="1">
      <c r="A16" s="10" t="s">
        <v>16</v>
      </c>
      <c r="B16" s="12">
        <f>B15*0.25</f>
        <v>2500</v>
      </c>
      <c r="C16" s="11"/>
      <c r="D16" s="12">
        <f>D15*0.1</f>
        <v>500</v>
      </c>
      <c r="E16" s="9"/>
      <c r="F16" s="9"/>
      <c r="G16" s="2"/>
    </row>
    <row r="17" spans="1:11" ht="14.25" customHeight="1">
      <c r="A17" s="10" t="s">
        <v>17</v>
      </c>
      <c r="B17" s="12">
        <f>10*B15</f>
        <v>100000</v>
      </c>
      <c r="C17" s="11"/>
      <c r="D17" s="12">
        <f>5*D15</f>
        <v>25000</v>
      </c>
      <c r="E17" s="9"/>
      <c r="F17" s="9"/>
      <c r="G17" s="2"/>
    </row>
    <row r="18" spans="1:11" ht="14.25" customHeight="1">
      <c r="A18" s="2"/>
      <c r="B18" s="2"/>
      <c r="C18" s="2"/>
      <c r="D18" s="2"/>
      <c r="E18" s="2"/>
      <c r="F18" s="2"/>
      <c r="G18" s="2"/>
    </row>
    <row r="19" spans="1:11" ht="14.25" customHeight="1">
      <c r="A19" s="2" t="s">
        <v>18</v>
      </c>
      <c r="B19" s="87" t="s">
        <v>19</v>
      </c>
      <c r="C19" s="88"/>
      <c r="D19" s="89"/>
      <c r="E19" s="87" t="s">
        <v>20</v>
      </c>
      <c r="F19" s="88"/>
      <c r="G19" s="89"/>
      <c r="H19" s="90"/>
      <c r="I19" s="86"/>
      <c r="J19" s="2"/>
      <c r="K19" s="2"/>
    </row>
    <row r="20" spans="1:11" ht="14.25" customHeight="1">
      <c r="B20" s="13" t="s">
        <v>21</v>
      </c>
      <c r="C20" s="14" t="s">
        <v>22</v>
      </c>
      <c r="D20" s="15" t="s">
        <v>23</v>
      </c>
      <c r="E20" s="13" t="s">
        <v>21</v>
      </c>
      <c r="F20" s="14" t="s">
        <v>22</v>
      </c>
      <c r="G20" s="15" t="s">
        <v>23</v>
      </c>
      <c r="H20" s="9"/>
      <c r="I20" s="2"/>
      <c r="J20" s="2"/>
      <c r="K20" s="2"/>
    </row>
    <row r="21" spans="1:11" ht="14.25" customHeight="1">
      <c r="A21" s="16" t="s">
        <v>24</v>
      </c>
      <c r="B21" s="17">
        <f t="shared" ref="B21:B22" si="2">B16</f>
        <v>2500</v>
      </c>
      <c r="C21" s="18">
        <f>C6</f>
        <v>22</v>
      </c>
      <c r="D21" s="19">
        <f t="shared" ref="D21:D22" si="3">B21*C21</f>
        <v>55000</v>
      </c>
      <c r="E21" s="17">
        <f>D16</f>
        <v>500</v>
      </c>
      <c r="F21" s="18">
        <f>C7</f>
        <v>22</v>
      </c>
      <c r="G21" s="19">
        <f t="shared" ref="G21:G22" si="4">E21*F21</f>
        <v>11000</v>
      </c>
      <c r="H21" s="9"/>
      <c r="I21" s="2"/>
      <c r="J21" s="2"/>
      <c r="K21" s="2"/>
    </row>
    <row r="22" spans="1:11" ht="14.25" customHeight="1">
      <c r="A22" s="20" t="s">
        <v>25</v>
      </c>
      <c r="B22" s="21">
        <f t="shared" si="2"/>
        <v>100000</v>
      </c>
      <c r="C22" s="22">
        <f>C11</f>
        <v>2</v>
      </c>
      <c r="D22" s="23">
        <f t="shared" si="3"/>
        <v>200000</v>
      </c>
      <c r="E22" s="21">
        <f>D17*10</f>
        <v>250000</v>
      </c>
      <c r="F22" s="22">
        <f>C12</f>
        <v>2</v>
      </c>
      <c r="G22" s="23">
        <f t="shared" si="4"/>
        <v>500000</v>
      </c>
      <c r="H22" s="11"/>
      <c r="I22" s="24"/>
      <c r="J22" s="2"/>
      <c r="K22" s="2"/>
    </row>
    <row r="23" spans="1:11" ht="14.25" customHeight="1">
      <c r="A23" s="25" t="s">
        <v>26</v>
      </c>
      <c r="B23" s="2"/>
      <c r="C23" s="2"/>
      <c r="D23" s="26">
        <f>SUM(D21:D22)</f>
        <v>255000</v>
      </c>
      <c r="E23" s="27"/>
      <c r="F23" s="27"/>
      <c r="G23" s="26">
        <f>SUM(G21:G22)</f>
        <v>511000</v>
      </c>
    </row>
    <row r="24" spans="1:11" ht="14.25" customHeight="1">
      <c r="A24" s="2"/>
      <c r="B24" s="2"/>
      <c r="C24" s="2"/>
      <c r="D24" s="2"/>
      <c r="E24" s="2"/>
      <c r="F24" s="2"/>
      <c r="G24" s="2"/>
    </row>
    <row r="25" spans="1:11" ht="14.25" customHeight="1">
      <c r="A25" s="2"/>
      <c r="B25" s="2"/>
      <c r="C25" s="2"/>
      <c r="D25" s="2"/>
      <c r="E25" s="2"/>
      <c r="F25" s="2"/>
      <c r="G25" s="2"/>
    </row>
    <row r="26" spans="1:11" ht="14.25" customHeight="1">
      <c r="A26" s="85" t="s">
        <v>27</v>
      </c>
      <c r="B26" s="86"/>
      <c r="C26" s="86"/>
      <c r="D26" s="86"/>
      <c r="E26" s="86"/>
      <c r="F26" s="86"/>
      <c r="G26" s="86"/>
    </row>
    <row r="27" spans="1:11" ht="14.25" customHeight="1">
      <c r="A27" s="3"/>
      <c r="B27" s="3"/>
      <c r="C27" s="3"/>
      <c r="D27" s="3"/>
      <c r="E27" s="3"/>
      <c r="F27" s="3"/>
      <c r="G27" s="3"/>
    </row>
    <row r="28" spans="1:11" ht="14.25" customHeight="1">
      <c r="A28" s="2"/>
      <c r="B28" s="9" t="s">
        <v>28</v>
      </c>
      <c r="C28" s="9"/>
      <c r="D28" s="9"/>
      <c r="E28" s="2"/>
      <c r="F28" s="2"/>
      <c r="G28" s="2"/>
    </row>
    <row r="29" spans="1:11" ht="14.25" customHeight="1">
      <c r="A29" s="28" t="s">
        <v>29</v>
      </c>
      <c r="B29" s="11">
        <v>300000</v>
      </c>
      <c r="C29" s="11"/>
      <c r="D29" s="11"/>
    </row>
    <row r="30" spans="1:11" ht="14.25" customHeight="1">
      <c r="B30" s="11"/>
      <c r="C30" s="11"/>
      <c r="D30" s="11"/>
      <c r="F30" s="29"/>
      <c r="G30" s="29"/>
    </row>
    <row r="31" spans="1:11" ht="14.25" customHeight="1">
      <c r="A31" s="2"/>
      <c r="B31" s="82" t="s">
        <v>19</v>
      </c>
      <c r="C31" s="84"/>
      <c r="D31" s="82" t="s">
        <v>20</v>
      </c>
      <c r="E31" s="84"/>
      <c r="F31" s="90"/>
      <c r="G31" s="86"/>
      <c r="H31" s="2"/>
      <c r="I31" s="2"/>
    </row>
    <row r="32" spans="1:11" ht="14.25" customHeight="1">
      <c r="B32" s="30" t="s">
        <v>30</v>
      </c>
      <c r="C32" s="31" t="s">
        <v>22</v>
      </c>
      <c r="D32" s="30" t="s">
        <v>21</v>
      </c>
      <c r="E32" s="31" t="s">
        <v>22</v>
      </c>
      <c r="F32" s="9"/>
      <c r="G32" s="2"/>
      <c r="H32" s="2"/>
      <c r="I32" s="2"/>
    </row>
    <row r="33" spans="1:9" ht="14.25" customHeight="1">
      <c r="A33" s="32" t="s">
        <v>31</v>
      </c>
      <c r="B33" s="33">
        <v>0.4</v>
      </c>
      <c r="C33" s="34">
        <f>(B29*B33)</f>
        <v>120000</v>
      </c>
      <c r="D33" s="33">
        <v>0.6</v>
      </c>
      <c r="E33" s="34">
        <f>B29*D33</f>
        <v>180000</v>
      </c>
      <c r="F33" s="35"/>
      <c r="G33" s="24"/>
      <c r="H33" s="2"/>
      <c r="I33" s="2"/>
    </row>
    <row r="34" spans="1:9" ht="14.25" customHeight="1">
      <c r="A34" s="36"/>
      <c r="B34" s="35"/>
      <c r="C34" s="24"/>
      <c r="D34" s="35"/>
      <c r="E34" s="24"/>
      <c r="F34" s="35"/>
      <c r="G34" s="24"/>
      <c r="H34" s="2"/>
      <c r="I34" s="2"/>
    </row>
    <row r="35" spans="1:9" ht="14.25" customHeight="1">
      <c r="A35" s="91"/>
      <c r="B35" s="86"/>
      <c r="C35" s="86"/>
      <c r="D35" s="37"/>
      <c r="E35" s="38"/>
      <c r="F35" s="37"/>
    </row>
    <row r="36" spans="1:9" ht="14.25" customHeight="1">
      <c r="B36" s="11"/>
      <c r="C36" s="11"/>
      <c r="D36" s="11"/>
    </row>
    <row r="37" spans="1:9" ht="14.25" customHeight="1">
      <c r="A37" s="85" t="s">
        <v>32</v>
      </c>
      <c r="B37" s="86"/>
      <c r="C37" s="86"/>
      <c r="D37" s="86"/>
      <c r="E37" s="86"/>
      <c r="F37" s="86"/>
      <c r="G37" s="86"/>
    </row>
    <row r="38" spans="1:9" ht="14.25" customHeight="1">
      <c r="A38" s="3"/>
      <c r="B38" s="3"/>
      <c r="C38" s="3"/>
      <c r="D38" s="3"/>
      <c r="E38" s="3"/>
      <c r="F38" s="3"/>
      <c r="G38" s="3"/>
    </row>
    <row r="39" spans="1:9" ht="14.25" customHeight="1">
      <c r="A39" s="36"/>
      <c r="B39" s="35"/>
      <c r="C39" s="24" t="s">
        <v>33</v>
      </c>
      <c r="D39" s="35" t="s">
        <v>34</v>
      </c>
      <c r="E39" s="24" t="s">
        <v>35</v>
      </c>
      <c r="F39" s="3"/>
      <c r="G39" s="3"/>
    </row>
    <row r="40" spans="1:9" ht="14.25" customHeight="1">
      <c r="A40" s="92" t="s">
        <v>36</v>
      </c>
      <c r="B40" s="86"/>
      <c r="C40" s="12">
        <v>3000</v>
      </c>
      <c r="D40" s="40">
        <v>50</v>
      </c>
      <c r="E40" s="12">
        <f>C40*D40</f>
        <v>150000</v>
      </c>
      <c r="F40" s="3"/>
      <c r="G40" s="3"/>
    </row>
    <row r="41" spans="1:9" ht="14.25" customHeight="1">
      <c r="A41" s="3"/>
      <c r="B41" s="3"/>
      <c r="C41" s="3"/>
      <c r="D41" s="3"/>
      <c r="E41" s="3"/>
      <c r="F41" s="3"/>
      <c r="G41" s="3"/>
    </row>
    <row r="42" spans="1:9" ht="14.25" customHeight="1">
      <c r="A42" s="2" t="s">
        <v>37</v>
      </c>
      <c r="B42" s="87" t="s">
        <v>19</v>
      </c>
      <c r="C42" s="88"/>
      <c r="D42" s="89"/>
      <c r="E42" s="87" t="s">
        <v>20</v>
      </c>
      <c r="F42" s="88"/>
      <c r="G42" s="89"/>
    </row>
    <row r="43" spans="1:9" ht="14.25" customHeight="1">
      <c r="B43" s="13" t="s">
        <v>33</v>
      </c>
      <c r="C43" s="14" t="s">
        <v>38</v>
      </c>
      <c r="D43" s="15" t="s">
        <v>23</v>
      </c>
      <c r="E43" s="13" t="s">
        <v>33</v>
      </c>
      <c r="F43" s="14" t="s">
        <v>38</v>
      </c>
      <c r="G43" s="15" t="s">
        <v>23</v>
      </c>
    </row>
    <row r="44" spans="1:9" ht="14.25" customHeight="1">
      <c r="A44" s="16" t="s">
        <v>37</v>
      </c>
      <c r="B44" s="17">
        <v>1800</v>
      </c>
      <c r="C44" s="18">
        <v>50</v>
      </c>
      <c r="D44" s="19">
        <f>B44*C44</f>
        <v>90000</v>
      </c>
      <c r="E44" s="17">
        <f>C40-B44</f>
        <v>1200</v>
      </c>
      <c r="F44" s="18">
        <v>50</v>
      </c>
      <c r="G44" s="19">
        <f>E44*F44</f>
        <v>60000</v>
      </c>
    </row>
    <row r="45" spans="1:9" ht="14.25" customHeight="1">
      <c r="A45" s="25" t="s">
        <v>26</v>
      </c>
      <c r="B45" s="2"/>
      <c r="C45" s="2"/>
      <c r="D45" s="26">
        <f>SUM(D44)</f>
        <v>90000</v>
      </c>
      <c r="E45" s="27"/>
      <c r="F45" s="27"/>
      <c r="G45" s="26">
        <f>SUM(G44)</f>
        <v>60000</v>
      </c>
    </row>
    <row r="46" spans="1:9" ht="14.25" customHeight="1"/>
    <row r="47" spans="1:9" ht="14.25" customHeight="1"/>
    <row r="48" spans="1:9" ht="14.25" customHeight="1">
      <c r="A48" s="3" t="s">
        <v>39</v>
      </c>
    </row>
    <row r="49" spans="1:26" ht="14.25" customHeight="1"/>
    <row r="50" spans="1:26" ht="14.25" customHeight="1">
      <c r="A50" s="41" t="s">
        <v>40</v>
      </c>
      <c r="B50" s="42" t="s">
        <v>19</v>
      </c>
      <c r="C50" s="42" t="s">
        <v>20</v>
      </c>
      <c r="D50" s="38"/>
      <c r="E50" s="29"/>
    </row>
    <row r="51" spans="1:26" ht="14.25" customHeight="1">
      <c r="A51" s="28" t="s">
        <v>41</v>
      </c>
      <c r="B51" s="43">
        <f>D23</f>
        <v>255000</v>
      </c>
      <c r="C51" s="43">
        <f>G23</f>
        <v>511000</v>
      </c>
      <c r="D51" s="44"/>
      <c r="E51" s="29"/>
    </row>
    <row r="52" spans="1:26" ht="14.25" customHeight="1">
      <c r="A52" s="28" t="s">
        <v>42</v>
      </c>
      <c r="B52" s="43">
        <f>C33</f>
        <v>120000</v>
      </c>
      <c r="C52" s="43">
        <f>E33</f>
        <v>180000</v>
      </c>
      <c r="D52" s="44"/>
      <c r="E52" s="29"/>
    </row>
    <row r="53" spans="1:26" ht="14.25" customHeight="1">
      <c r="A53" s="28" t="s">
        <v>37</v>
      </c>
      <c r="B53" s="43">
        <f>D45</f>
        <v>90000</v>
      </c>
      <c r="C53" s="43">
        <f>G45</f>
        <v>60000</v>
      </c>
      <c r="D53" s="44"/>
      <c r="E53" s="29"/>
    </row>
    <row r="54" spans="1:26" ht="14.25" customHeight="1">
      <c r="A54" s="41" t="s">
        <v>43</v>
      </c>
      <c r="B54" s="45">
        <f t="shared" ref="B54:C54" si="5">SUM(B51:B53)</f>
        <v>465000</v>
      </c>
      <c r="C54" s="45">
        <f t="shared" si="5"/>
        <v>751000</v>
      </c>
      <c r="D54" s="46"/>
      <c r="E54" s="29"/>
    </row>
    <row r="55" spans="1:26" ht="14.25" customHeight="1"/>
    <row r="56" spans="1:26" ht="14.25" customHeight="1"/>
    <row r="57" spans="1:26" ht="14.25" customHeight="1">
      <c r="A57" s="85" t="s">
        <v>44</v>
      </c>
      <c r="B57" s="86"/>
      <c r="C57" s="86"/>
      <c r="D57" s="86"/>
      <c r="E57" s="86"/>
      <c r="F57" s="86"/>
      <c r="G57" s="86"/>
    </row>
    <row r="58" spans="1:26" ht="14.25" customHeight="1">
      <c r="A58" s="3"/>
      <c r="B58" s="3"/>
      <c r="C58" s="3"/>
      <c r="D58" s="3"/>
      <c r="E58" s="3"/>
      <c r="F58" s="3"/>
      <c r="G58" s="3"/>
    </row>
    <row r="59" spans="1:26" ht="14.25" customHeight="1">
      <c r="A59" s="31" t="s">
        <v>18</v>
      </c>
      <c r="B59" s="82" t="s">
        <v>19</v>
      </c>
      <c r="C59" s="83"/>
      <c r="D59" s="84"/>
      <c r="E59" s="82" t="s">
        <v>20</v>
      </c>
      <c r="F59" s="83"/>
      <c r="G59" s="84"/>
    </row>
    <row r="60" spans="1:26" ht="14.25" customHeight="1">
      <c r="A60" s="47"/>
      <c r="B60" s="31" t="s">
        <v>21</v>
      </c>
      <c r="C60" s="31" t="s">
        <v>22</v>
      </c>
      <c r="D60" s="31" t="s">
        <v>23</v>
      </c>
      <c r="E60" s="31" t="s">
        <v>21</v>
      </c>
      <c r="F60" s="31" t="s">
        <v>22</v>
      </c>
      <c r="G60" s="31" t="s">
        <v>23</v>
      </c>
    </row>
    <row r="61" spans="1:26" ht="14.25" customHeight="1">
      <c r="A61" s="48" t="s">
        <v>24</v>
      </c>
      <c r="B61" s="18">
        <f>0.2*B15</f>
        <v>2000</v>
      </c>
      <c r="C61" s="18">
        <v>20</v>
      </c>
      <c r="D61" s="18">
        <f t="shared" ref="D61:D62" si="6">B61*C61</f>
        <v>40000</v>
      </c>
      <c r="E61" s="18">
        <f>D15*0.1</f>
        <v>500</v>
      </c>
      <c r="F61" s="18">
        <f>C61</f>
        <v>20</v>
      </c>
      <c r="G61" s="18">
        <f t="shared" ref="G61:G62" si="7">E61*F61</f>
        <v>10000</v>
      </c>
    </row>
    <row r="62" spans="1:26" ht="14.25" customHeight="1">
      <c r="A62" s="49" t="s">
        <v>25</v>
      </c>
      <c r="B62" s="18">
        <f>11*B15</f>
        <v>110000</v>
      </c>
      <c r="C62" s="18">
        <v>1.9</v>
      </c>
      <c r="D62" s="18">
        <f t="shared" si="6"/>
        <v>209000</v>
      </c>
      <c r="E62" s="18">
        <f>D17*11</f>
        <v>275000</v>
      </c>
      <c r="F62" s="18">
        <v>1.9</v>
      </c>
      <c r="G62" s="18">
        <f t="shared" si="7"/>
        <v>522500</v>
      </c>
    </row>
    <row r="63" spans="1:26" ht="14.25" customHeight="1">
      <c r="A63" s="50" t="s">
        <v>26</v>
      </c>
      <c r="B63" s="31"/>
      <c r="C63" s="31"/>
      <c r="D63" s="51">
        <f>SUM(D61:D62)</f>
        <v>249000</v>
      </c>
      <c r="E63" s="52"/>
      <c r="F63" s="52"/>
      <c r="G63" s="51">
        <f>SUM(G61:G62)</f>
        <v>532500</v>
      </c>
      <c r="H63" s="2"/>
    </row>
    <row r="64" spans="1:26" ht="14.25" customHeight="1">
      <c r="A64" s="29"/>
      <c r="B64" s="9"/>
      <c r="C64" s="2"/>
      <c r="D64" s="9"/>
      <c r="E64" s="2"/>
      <c r="F64" s="9"/>
      <c r="G64" s="2"/>
      <c r="H64" s="2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36"/>
      <c r="B65" s="11"/>
      <c r="C65" s="24"/>
      <c r="D65" s="11"/>
      <c r="E65" s="24"/>
      <c r="F65" s="11"/>
      <c r="G65" s="24"/>
      <c r="H65" s="2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/>
    <row r="67" spans="1:26" ht="14.25" customHeight="1"/>
    <row r="68" spans="1:26" ht="14.25" customHeight="1">
      <c r="A68" s="85" t="s">
        <v>45</v>
      </c>
      <c r="B68" s="86"/>
      <c r="C68" s="86"/>
      <c r="D68" s="86"/>
      <c r="E68" s="86"/>
      <c r="F68" s="86"/>
      <c r="G68" s="86"/>
    </row>
    <row r="69" spans="1:26" ht="14.25" customHeight="1">
      <c r="A69" s="2"/>
      <c r="B69" s="9" t="s">
        <v>28</v>
      </c>
      <c r="C69" s="9"/>
      <c r="D69" s="9"/>
      <c r="E69" s="2"/>
      <c r="F69" s="2"/>
      <c r="G69" s="2"/>
    </row>
    <row r="70" spans="1:26" ht="14.25" customHeight="1">
      <c r="A70" s="28" t="s">
        <v>29</v>
      </c>
      <c r="B70" s="11">
        <v>310000</v>
      </c>
      <c r="C70" s="11"/>
      <c r="D70" s="11"/>
    </row>
    <row r="71" spans="1:26" ht="14.25" customHeight="1">
      <c r="B71" s="11"/>
      <c r="C71" s="11"/>
      <c r="D71" s="11"/>
      <c r="F71" s="29"/>
      <c r="G71" s="29"/>
    </row>
    <row r="72" spans="1:26" ht="14.25" customHeight="1">
      <c r="A72" s="2"/>
      <c r="B72" s="82" t="s">
        <v>19</v>
      </c>
      <c r="C72" s="84"/>
      <c r="D72" s="82" t="s">
        <v>20</v>
      </c>
      <c r="E72" s="84"/>
      <c r="F72" s="90"/>
      <c r="G72" s="86"/>
      <c r="H72" s="2"/>
      <c r="I72" s="2"/>
    </row>
    <row r="73" spans="1:26" ht="14.25" customHeight="1">
      <c r="B73" s="30" t="s">
        <v>30</v>
      </c>
      <c r="C73" s="31" t="s">
        <v>22</v>
      </c>
      <c r="D73" s="30" t="s">
        <v>21</v>
      </c>
      <c r="E73" s="31" t="s">
        <v>22</v>
      </c>
      <c r="F73" s="9"/>
      <c r="G73" s="2"/>
      <c r="H73" s="2"/>
      <c r="I73" s="2"/>
    </row>
    <row r="74" spans="1:26" ht="14.25" customHeight="1">
      <c r="A74" s="32" t="s">
        <v>46</v>
      </c>
      <c r="B74" s="33">
        <v>0.4</v>
      </c>
      <c r="C74" s="34">
        <f>(B70*B74)</f>
        <v>124000</v>
      </c>
      <c r="D74" s="33">
        <v>0.6</v>
      </c>
      <c r="E74" s="34">
        <f>B70*D74</f>
        <v>186000</v>
      </c>
      <c r="F74" s="35"/>
      <c r="G74" s="24"/>
      <c r="H74" s="2"/>
      <c r="I74" s="2"/>
    </row>
    <row r="75" spans="1:26" ht="14.25" customHeight="1"/>
    <row r="76" spans="1:26" ht="14.25" customHeight="1"/>
    <row r="77" spans="1:26" ht="14.25" customHeight="1"/>
    <row r="78" spans="1:26" ht="14.25" customHeight="1">
      <c r="A78" s="85" t="s">
        <v>47</v>
      </c>
      <c r="B78" s="86"/>
      <c r="C78" s="86"/>
      <c r="D78" s="86"/>
      <c r="E78" s="86"/>
      <c r="F78" s="86"/>
      <c r="G78" s="86"/>
    </row>
    <row r="79" spans="1:26" ht="14.25" customHeight="1"/>
    <row r="80" spans="1:26" ht="14.25" customHeight="1">
      <c r="A80" s="53"/>
      <c r="B80" s="33"/>
      <c r="C80" s="34" t="s">
        <v>33</v>
      </c>
      <c r="D80" s="33" t="s">
        <v>34</v>
      </c>
      <c r="E80" s="34" t="s">
        <v>35</v>
      </c>
    </row>
    <row r="81" spans="1:7" ht="14.25" customHeight="1">
      <c r="A81" s="93" t="s">
        <v>36</v>
      </c>
      <c r="B81" s="84"/>
      <c r="C81" s="18">
        <v>3100</v>
      </c>
      <c r="D81" s="54">
        <v>50</v>
      </c>
      <c r="E81" s="18">
        <f>C81*D81</f>
        <v>155000</v>
      </c>
      <c r="F81" s="3"/>
      <c r="G81" s="3"/>
    </row>
    <row r="82" spans="1:7" ht="14.25" customHeight="1">
      <c r="A82" s="39"/>
      <c r="B82" s="39"/>
      <c r="C82" s="12"/>
      <c r="D82" s="40"/>
      <c r="E82" s="12"/>
      <c r="F82" s="3"/>
      <c r="G82" s="3"/>
    </row>
    <row r="83" spans="1:7" ht="14.25" customHeight="1">
      <c r="A83" s="2" t="s">
        <v>37</v>
      </c>
      <c r="B83" s="87" t="s">
        <v>19</v>
      </c>
      <c r="C83" s="88"/>
      <c r="D83" s="89"/>
      <c r="E83" s="87" t="s">
        <v>20</v>
      </c>
      <c r="F83" s="88"/>
      <c r="G83" s="89"/>
    </row>
    <row r="84" spans="1:7" ht="14.25" customHeight="1">
      <c r="B84" s="13" t="s">
        <v>33</v>
      </c>
      <c r="C84" s="14" t="s">
        <v>38</v>
      </c>
      <c r="D84" s="15" t="s">
        <v>23</v>
      </c>
      <c r="E84" s="13" t="s">
        <v>33</v>
      </c>
      <c r="F84" s="14" t="s">
        <v>38</v>
      </c>
      <c r="G84" s="15" t="s">
        <v>23</v>
      </c>
    </row>
    <row r="85" spans="1:7" ht="14.25" customHeight="1">
      <c r="A85" s="16" t="s">
        <v>37</v>
      </c>
      <c r="B85" s="17">
        <v>1850</v>
      </c>
      <c r="C85" s="18">
        <v>50</v>
      </c>
      <c r="D85" s="19">
        <f>B85*C85</f>
        <v>92500</v>
      </c>
      <c r="E85" s="17">
        <f>C81-B85</f>
        <v>1250</v>
      </c>
      <c r="F85" s="18">
        <v>50</v>
      </c>
      <c r="G85" s="19">
        <f>E85*F85</f>
        <v>62500</v>
      </c>
    </row>
    <row r="86" spans="1:7" ht="14.25" customHeight="1">
      <c r="A86" s="25" t="s">
        <v>26</v>
      </c>
      <c r="B86" s="2"/>
      <c r="C86" s="2"/>
      <c r="D86" s="26">
        <f>SUM(D85)</f>
        <v>92500</v>
      </c>
      <c r="E86" s="27"/>
      <c r="F86" s="27"/>
      <c r="G86" s="26">
        <f>SUM(G85)</f>
        <v>62500</v>
      </c>
    </row>
    <row r="87" spans="1:7" ht="14.25" customHeight="1"/>
    <row r="88" spans="1:7" ht="14.25" customHeight="1"/>
    <row r="89" spans="1:7" ht="14.25" customHeight="1">
      <c r="A89" s="3" t="s">
        <v>48</v>
      </c>
    </row>
    <row r="90" spans="1:7" ht="14.25" customHeight="1"/>
    <row r="91" spans="1:7" ht="14.25" customHeight="1">
      <c r="A91" s="41" t="s">
        <v>40</v>
      </c>
      <c r="B91" s="42" t="s">
        <v>19</v>
      </c>
      <c r="C91" s="42" t="s">
        <v>20</v>
      </c>
      <c r="D91" s="38"/>
      <c r="E91" s="29"/>
    </row>
    <row r="92" spans="1:7" ht="14.25" customHeight="1">
      <c r="A92" s="28" t="s">
        <v>41</v>
      </c>
      <c r="B92" s="43">
        <f>D63</f>
        <v>249000</v>
      </c>
      <c r="C92" s="43">
        <f>G63</f>
        <v>532500</v>
      </c>
      <c r="D92" s="44"/>
      <c r="E92" s="29"/>
    </row>
    <row r="93" spans="1:7" ht="14.25" customHeight="1">
      <c r="A93" s="28" t="s">
        <v>42</v>
      </c>
      <c r="B93" s="43">
        <f>C74</f>
        <v>124000</v>
      </c>
      <c r="C93" s="43">
        <f>E74</f>
        <v>186000</v>
      </c>
      <c r="D93" s="44"/>
      <c r="E93" s="29"/>
    </row>
    <row r="94" spans="1:7" ht="14.25" customHeight="1">
      <c r="A94" s="28" t="s">
        <v>37</v>
      </c>
      <c r="B94" s="43">
        <f>D86</f>
        <v>92500</v>
      </c>
      <c r="C94" s="43">
        <f>G86</f>
        <v>62500</v>
      </c>
      <c r="D94" s="44"/>
      <c r="E94" s="29"/>
    </row>
    <row r="95" spans="1:7" ht="14.25" customHeight="1">
      <c r="A95" s="41" t="s">
        <v>43</v>
      </c>
      <c r="B95" s="45">
        <f t="shared" ref="B95:C95" si="8">SUM(B92:B94)</f>
        <v>465500</v>
      </c>
      <c r="C95" s="45">
        <f t="shared" si="8"/>
        <v>781000</v>
      </c>
      <c r="D95" s="46"/>
      <c r="E95" s="29"/>
    </row>
    <row r="96" spans="1:7" ht="14.25" customHeight="1"/>
    <row r="97" spans="1:10" ht="14.25" customHeight="1">
      <c r="A97" s="85" t="s">
        <v>49</v>
      </c>
      <c r="B97" s="86"/>
      <c r="C97" s="86"/>
      <c r="D97" s="86"/>
      <c r="E97" s="86"/>
      <c r="F97" s="86"/>
      <c r="G97" s="86"/>
    </row>
    <row r="98" spans="1:10" ht="14.25" customHeight="1"/>
    <row r="99" spans="1:10" ht="14.25" customHeight="1">
      <c r="A99" s="94" t="s">
        <v>50</v>
      </c>
      <c r="B99" s="95"/>
      <c r="C99" s="95"/>
      <c r="D99" s="95"/>
      <c r="E99" s="95"/>
      <c r="F99" s="95"/>
      <c r="G99" s="95"/>
      <c r="H99" s="95"/>
      <c r="I99" s="95"/>
      <c r="J99" s="96"/>
    </row>
    <row r="100" spans="1:10" ht="14.25" customHeight="1">
      <c r="A100" s="42" t="s">
        <v>51</v>
      </c>
      <c r="B100" s="97" t="s">
        <v>21</v>
      </c>
      <c r="C100" s="84"/>
      <c r="D100" s="99" t="s">
        <v>52</v>
      </c>
      <c r="E100" s="84"/>
      <c r="F100" s="100" t="s">
        <v>53</v>
      </c>
      <c r="G100" s="84"/>
      <c r="H100" s="98" t="s">
        <v>54</v>
      </c>
      <c r="I100" s="83"/>
      <c r="J100" s="84"/>
    </row>
    <row r="101" spans="1:10" ht="14.25" customHeight="1">
      <c r="A101" s="42"/>
      <c r="B101" s="55" t="s">
        <v>55</v>
      </c>
      <c r="C101" s="56" t="s">
        <v>56</v>
      </c>
      <c r="D101" s="57" t="s">
        <v>55</v>
      </c>
      <c r="E101" s="58" t="s">
        <v>56</v>
      </c>
      <c r="F101" s="59" t="s">
        <v>55</v>
      </c>
      <c r="G101" s="60" t="s">
        <v>56</v>
      </c>
      <c r="H101" s="61" t="s">
        <v>57</v>
      </c>
      <c r="I101" s="61" t="s">
        <v>58</v>
      </c>
      <c r="J101" s="61" t="s">
        <v>59</v>
      </c>
    </row>
    <row r="102" spans="1:10" ht="14.25" customHeight="1">
      <c r="A102" s="62" t="s">
        <v>60</v>
      </c>
      <c r="B102" s="63">
        <f t="shared" ref="B102:B103" si="9">B21</f>
        <v>2500</v>
      </c>
      <c r="C102" s="63">
        <f t="shared" ref="C102:C103" si="10">B61</f>
        <v>2000</v>
      </c>
      <c r="D102" s="64">
        <f>C21</f>
        <v>22</v>
      </c>
      <c r="E102" s="64">
        <v>20</v>
      </c>
      <c r="F102" s="65">
        <f t="shared" ref="F102:G102" si="11">B102*D102</f>
        <v>55000</v>
      </c>
      <c r="G102" s="65">
        <f t="shared" si="11"/>
        <v>40000</v>
      </c>
      <c r="H102" s="66">
        <f>C102-B102</f>
        <v>-500</v>
      </c>
      <c r="I102" s="67">
        <f>D102-E102</f>
        <v>2</v>
      </c>
      <c r="J102" s="67">
        <f>F102-G102</f>
        <v>15000</v>
      </c>
    </row>
    <row r="103" spans="1:10" ht="14.25" customHeight="1">
      <c r="A103" s="62" t="s">
        <v>61</v>
      </c>
      <c r="B103" s="63">
        <f t="shared" si="9"/>
        <v>100000</v>
      </c>
      <c r="C103" s="63">
        <f t="shared" si="10"/>
        <v>110000</v>
      </c>
      <c r="D103" s="64">
        <v>2</v>
      </c>
      <c r="E103" s="64">
        <v>1.9</v>
      </c>
      <c r="F103" s="65">
        <f t="shared" ref="F103:G103" si="12">B103*D103</f>
        <v>200000</v>
      </c>
      <c r="G103" s="65">
        <f t="shared" si="12"/>
        <v>209000</v>
      </c>
      <c r="H103" s="66"/>
      <c r="I103" s="67"/>
      <c r="J103" s="67"/>
    </row>
    <row r="104" spans="1:10" ht="14.25" customHeight="1">
      <c r="A104" s="68" t="s">
        <v>42</v>
      </c>
      <c r="B104" s="69"/>
      <c r="C104" s="69"/>
      <c r="D104" s="70"/>
      <c r="E104" s="70"/>
      <c r="F104" s="65">
        <f>C33</f>
        <v>120000</v>
      </c>
      <c r="G104" s="65">
        <f>E74</f>
        <v>186000</v>
      </c>
      <c r="H104" s="71">
        <f>B104-C104</f>
        <v>0</v>
      </c>
      <c r="I104" s="66">
        <f>D104</f>
        <v>0</v>
      </c>
      <c r="J104" s="72">
        <f t="shared" ref="J104:J105" si="13">F104-G104</f>
        <v>-66000</v>
      </c>
    </row>
    <row r="105" spans="1:10" ht="14.25" customHeight="1">
      <c r="A105" s="62" t="s">
        <v>37</v>
      </c>
      <c r="B105" s="63"/>
      <c r="C105" s="63"/>
      <c r="D105" s="64"/>
      <c r="E105" s="64"/>
      <c r="F105" s="65">
        <f>D45</f>
        <v>90000</v>
      </c>
      <c r="G105" s="65">
        <f>G86</f>
        <v>62500</v>
      </c>
      <c r="H105" s="66"/>
      <c r="I105" s="66"/>
      <c r="J105" s="72">
        <f t="shared" si="13"/>
        <v>27500</v>
      </c>
    </row>
    <row r="106" spans="1:10" ht="14.25" customHeight="1">
      <c r="A106" s="47"/>
      <c r="B106" s="63"/>
      <c r="C106" s="63"/>
      <c r="D106" s="64"/>
      <c r="E106" s="64"/>
      <c r="F106" s="65">
        <f>B106*D106</f>
        <v>0</v>
      </c>
      <c r="G106" s="65"/>
      <c r="H106" s="66"/>
      <c r="I106" s="66"/>
      <c r="J106" s="73"/>
    </row>
    <row r="107" spans="1:10" ht="14.25" customHeight="1">
      <c r="A107" s="74" t="s">
        <v>23</v>
      </c>
      <c r="B107" s="75"/>
      <c r="C107" s="75"/>
      <c r="D107" s="76"/>
      <c r="E107" s="76"/>
      <c r="F107" s="77">
        <f t="shared" ref="F107:J107" si="14">SUM(F102:F106)</f>
        <v>465000</v>
      </c>
      <c r="G107" s="77">
        <f t="shared" si="14"/>
        <v>497500</v>
      </c>
      <c r="H107" s="66">
        <f t="shared" si="14"/>
        <v>-500</v>
      </c>
      <c r="I107" s="66">
        <f t="shared" si="14"/>
        <v>2</v>
      </c>
      <c r="J107" s="72">
        <f t="shared" si="14"/>
        <v>-23500</v>
      </c>
    </row>
    <row r="108" spans="1:10" ht="14.25" customHeight="1">
      <c r="A108" s="101" t="s">
        <v>62</v>
      </c>
      <c r="B108" s="102"/>
      <c r="C108" s="102"/>
      <c r="D108" s="102"/>
      <c r="E108" s="103"/>
      <c r="F108" s="78">
        <f t="shared" ref="F108:G108" si="15">F107</f>
        <v>465000</v>
      </c>
      <c r="G108" s="78">
        <f t="shared" si="15"/>
        <v>497500</v>
      </c>
    </row>
    <row r="109" spans="1:10" ht="14.25" customHeight="1">
      <c r="A109" s="104" t="s">
        <v>63</v>
      </c>
      <c r="B109" s="102"/>
      <c r="C109" s="102"/>
      <c r="D109" s="102"/>
      <c r="E109" s="103"/>
      <c r="F109" s="79">
        <v>600000</v>
      </c>
      <c r="G109" s="79">
        <v>600000</v>
      </c>
    </row>
    <row r="110" spans="1:10" ht="14.25" customHeight="1">
      <c r="A110" s="105" t="s">
        <v>64</v>
      </c>
      <c r="B110" s="102"/>
      <c r="C110" s="102"/>
      <c r="D110" s="102"/>
      <c r="E110" s="106"/>
      <c r="F110" s="80">
        <f t="shared" ref="F110:G110" si="16">F109-F108</f>
        <v>135000</v>
      </c>
      <c r="G110" s="80">
        <f t="shared" si="16"/>
        <v>102500</v>
      </c>
    </row>
    <row r="111" spans="1:10" ht="14.25" customHeight="1"/>
    <row r="112" spans="1:10" ht="14.25" customHeight="1"/>
    <row r="113" spans="1:10" ht="14.25" customHeight="1"/>
    <row r="114" spans="1:10" ht="14.25" customHeight="1">
      <c r="A114" s="94" t="s">
        <v>65</v>
      </c>
      <c r="B114" s="95"/>
      <c r="C114" s="95"/>
      <c r="D114" s="95"/>
      <c r="E114" s="95"/>
      <c r="F114" s="95"/>
      <c r="G114" s="95"/>
      <c r="H114" s="95"/>
      <c r="I114" s="95"/>
      <c r="J114" s="96"/>
    </row>
    <row r="115" spans="1:10" ht="14.25" customHeight="1">
      <c r="A115" s="42" t="s">
        <v>51</v>
      </c>
      <c r="B115" s="97" t="s">
        <v>21</v>
      </c>
      <c r="C115" s="84"/>
      <c r="D115" s="99" t="s">
        <v>52</v>
      </c>
      <c r="E115" s="84"/>
      <c r="F115" s="100" t="s">
        <v>53</v>
      </c>
      <c r="G115" s="84"/>
      <c r="H115" s="98" t="s">
        <v>54</v>
      </c>
      <c r="I115" s="83"/>
      <c r="J115" s="84"/>
    </row>
    <row r="116" spans="1:10" ht="14.25" customHeight="1">
      <c r="A116" s="42"/>
      <c r="B116" s="55" t="s">
        <v>55</v>
      </c>
      <c r="C116" s="56" t="s">
        <v>56</v>
      </c>
      <c r="D116" s="57" t="s">
        <v>55</v>
      </c>
      <c r="E116" s="58" t="s">
        <v>56</v>
      </c>
      <c r="F116" s="59" t="s">
        <v>55</v>
      </c>
      <c r="G116" s="60" t="s">
        <v>56</v>
      </c>
      <c r="H116" s="61" t="s">
        <v>57</v>
      </c>
      <c r="I116" s="61" t="s">
        <v>58</v>
      </c>
      <c r="J116" s="61" t="s">
        <v>59</v>
      </c>
    </row>
    <row r="117" spans="1:10" ht="14.25" customHeight="1">
      <c r="A117" s="62" t="s">
        <v>60</v>
      </c>
      <c r="B117" s="63">
        <f t="shared" ref="B117:B118" si="17">E21</f>
        <v>500</v>
      </c>
      <c r="C117" s="63">
        <f t="shared" ref="C117:C118" si="18">E61</f>
        <v>500</v>
      </c>
      <c r="D117" s="64">
        <v>22</v>
      </c>
      <c r="E117" s="64">
        <v>20</v>
      </c>
      <c r="F117" s="65">
        <f t="shared" ref="F117:G117" si="19">B117*D117</f>
        <v>11000</v>
      </c>
      <c r="G117" s="65">
        <f t="shared" si="19"/>
        <v>10000</v>
      </c>
      <c r="H117" s="66">
        <f t="shared" ref="H117:H118" si="20">C117-B117</f>
        <v>0</v>
      </c>
      <c r="I117" s="67">
        <f t="shared" ref="I117:I118" si="21">D117-E117</f>
        <v>2</v>
      </c>
      <c r="J117" s="67">
        <f t="shared" ref="J117:J120" si="22">F117-G117</f>
        <v>1000</v>
      </c>
    </row>
    <row r="118" spans="1:10" ht="14.25" customHeight="1">
      <c r="A118" s="62" t="s">
        <v>61</v>
      </c>
      <c r="B118" s="63">
        <f t="shared" si="17"/>
        <v>250000</v>
      </c>
      <c r="C118" s="63">
        <f t="shared" si="18"/>
        <v>275000</v>
      </c>
      <c r="D118" s="64">
        <v>2</v>
      </c>
      <c r="E118" s="64">
        <v>1.9</v>
      </c>
      <c r="F118" s="65">
        <f t="shared" ref="F118:G118" si="23">B118*D118</f>
        <v>500000</v>
      </c>
      <c r="G118" s="65">
        <f t="shared" si="23"/>
        <v>522500</v>
      </c>
      <c r="H118" s="71">
        <f t="shared" si="20"/>
        <v>25000</v>
      </c>
      <c r="I118" s="67">
        <f t="shared" si="21"/>
        <v>0.10000000000000009</v>
      </c>
      <c r="J118" s="72">
        <f t="shared" si="22"/>
        <v>-22500</v>
      </c>
    </row>
    <row r="119" spans="1:10" ht="14.25" customHeight="1">
      <c r="A119" s="68" t="s">
        <v>42</v>
      </c>
      <c r="B119" s="69"/>
      <c r="C119" s="69"/>
      <c r="D119" s="70"/>
      <c r="E119" s="70"/>
      <c r="F119" s="65">
        <f>E33</f>
        <v>180000</v>
      </c>
      <c r="G119" s="65">
        <f>E74</f>
        <v>186000</v>
      </c>
      <c r="H119" s="71"/>
      <c r="I119" s="66"/>
      <c r="J119" s="72">
        <f t="shared" si="22"/>
        <v>-6000</v>
      </c>
    </row>
    <row r="120" spans="1:10" ht="14.25" customHeight="1">
      <c r="A120" s="62" t="s">
        <v>37</v>
      </c>
      <c r="B120" s="63"/>
      <c r="C120" s="63"/>
      <c r="D120" s="64"/>
      <c r="E120" s="64"/>
      <c r="F120" s="65">
        <f>G45</f>
        <v>60000</v>
      </c>
      <c r="G120" s="65">
        <f>G86</f>
        <v>62500</v>
      </c>
      <c r="H120" s="66"/>
      <c r="I120" s="66"/>
      <c r="J120" s="72">
        <f t="shared" si="22"/>
        <v>-2500</v>
      </c>
    </row>
    <row r="121" spans="1:10" ht="14.25" customHeight="1">
      <c r="A121" s="74" t="s">
        <v>23</v>
      </c>
      <c r="B121" s="75"/>
      <c r="C121" s="75"/>
      <c r="D121" s="76"/>
      <c r="E121" s="76"/>
      <c r="F121" s="81">
        <f t="shared" ref="F121:J121" si="24">SUM(F117:F120)</f>
        <v>751000</v>
      </c>
      <c r="G121" s="81">
        <f t="shared" si="24"/>
        <v>781000</v>
      </c>
      <c r="H121" s="66">
        <f t="shared" si="24"/>
        <v>25000</v>
      </c>
      <c r="I121" s="66">
        <f t="shared" si="24"/>
        <v>2.1</v>
      </c>
      <c r="J121" s="72">
        <f t="shared" si="24"/>
        <v>-30000</v>
      </c>
    </row>
    <row r="122" spans="1:10" ht="14.25" customHeight="1">
      <c r="A122" s="101" t="s">
        <v>62</v>
      </c>
      <c r="B122" s="102"/>
      <c r="C122" s="102"/>
      <c r="D122" s="102"/>
      <c r="E122" s="103"/>
      <c r="F122" s="78">
        <f t="shared" ref="F122:G122" si="25">F121</f>
        <v>751000</v>
      </c>
      <c r="G122" s="78">
        <f t="shared" si="25"/>
        <v>781000</v>
      </c>
    </row>
    <row r="123" spans="1:10" ht="14.25" customHeight="1">
      <c r="A123" s="104" t="s">
        <v>63</v>
      </c>
      <c r="B123" s="102"/>
      <c r="C123" s="102"/>
      <c r="D123" s="102"/>
      <c r="E123" s="103"/>
      <c r="F123" s="79">
        <v>800000</v>
      </c>
      <c r="G123" s="79">
        <v>800000</v>
      </c>
    </row>
    <row r="124" spans="1:10" ht="14.25" customHeight="1">
      <c r="A124" s="105" t="s">
        <v>64</v>
      </c>
      <c r="B124" s="102"/>
      <c r="C124" s="102"/>
      <c r="D124" s="102"/>
      <c r="E124" s="106"/>
      <c r="F124" s="80">
        <f t="shared" ref="F124:G124" si="26">F123-F122</f>
        <v>49000</v>
      </c>
      <c r="G124" s="80">
        <f t="shared" si="26"/>
        <v>19000</v>
      </c>
    </row>
    <row r="125" spans="1:10" ht="14.25" customHeight="1"/>
    <row r="126" spans="1:10" ht="14.25" customHeight="1"/>
    <row r="127" spans="1:10" ht="14.25" customHeight="1"/>
    <row r="128" spans="1:10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2">
    <mergeCell ref="A122:E122"/>
    <mergeCell ref="A123:E123"/>
    <mergeCell ref="A124:E124"/>
    <mergeCell ref="D100:E100"/>
    <mergeCell ref="F100:G100"/>
    <mergeCell ref="A108:E108"/>
    <mergeCell ref="A109:E109"/>
    <mergeCell ref="A110:E110"/>
    <mergeCell ref="A114:J114"/>
    <mergeCell ref="B115:C115"/>
    <mergeCell ref="H115:J115"/>
    <mergeCell ref="A99:J99"/>
    <mergeCell ref="B100:C100"/>
    <mergeCell ref="H100:J100"/>
    <mergeCell ref="D115:E115"/>
    <mergeCell ref="F115:G115"/>
    <mergeCell ref="A78:G78"/>
    <mergeCell ref="A81:B81"/>
    <mergeCell ref="B83:D83"/>
    <mergeCell ref="E83:G83"/>
    <mergeCell ref="A97:G97"/>
    <mergeCell ref="B59:D59"/>
    <mergeCell ref="E59:G59"/>
    <mergeCell ref="A68:G68"/>
    <mergeCell ref="B72:C72"/>
    <mergeCell ref="D72:E72"/>
    <mergeCell ref="F72:G72"/>
    <mergeCell ref="A37:G37"/>
    <mergeCell ref="A40:B40"/>
    <mergeCell ref="B42:D42"/>
    <mergeCell ref="E42:G42"/>
    <mergeCell ref="A57:G57"/>
    <mergeCell ref="A26:G26"/>
    <mergeCell ref="B31:C31"/>
    <mergeCell ref="D31:E31"/>
    <mergeCell ref="F31:G31"/>
    <mergeCell ref="A35:C35"/>
    <mergeCell ref="A2:G2"/>
    <mergeCell ref="A4:H4"/>
    <mergeCell ref="B19:D19"/>
    <mergeCell ref="E19:G19"/>
    <mergeCell ref="H19:I19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ARANDELAS 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Rivero Menendez</dc:creator>
  <cp:lastModifiedBy>user</cp:lastModifiedBy>
  <dcterms:created xsi:type="dcterms:W3CDTF">2023-01-28T11:40:32Z</dcterms:created>
  <dcterms:modified xsi:type="dcterms:W3CDTF">2023-09-07T14:47:49Z</dcterms:modified>
</cp:coreProperties>
</file>