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3230"/>
  </bookViews>
  <sheets>
    <sheet name="MEMORSA " sheetId="1" r:id="rId1"/>
    <sheet name="TURRONES" sheetId="2" r:id="rId2"/>
  </sheets>
  <calcPr calcId="145621"/>
  <extLst>
    <ext uri="GoogleSheetsCustomDataVersion2">
      <go:sheetsCustomData xmlns:go="http://customooxmlschemas.google.com/" r:id="rId6" roundtripDataChecksum="2nlVs/LnIYOhZo2KLfbzaVFvsN34Ak3qBfwraKvI/qg="/>
    </ext>
  </extLst>
</workbook>
</file>

<file path=xl/calcChain.xml><?xml version="1.0" encoding="utf-8"?>
<calcChain xmlns="http://schemas.openxmlformats.org/spreadsheetml/2006/main">
  <c r="M33" i="2" l="1"/>
  <c r="L33" i="2"/>
  <c r="K33" i="2"/>
  <c r="I33" i="2"/>
  <c r="H33" i="2"/>
  <c r="G33" i="2"/>
  <c r="E33" i="2"/>
  <c r="D33" i="2"/>
  <c r="C33" i="2"/>
  <c r="B33" i="2"/>
  <c r="N33" i="2" s="1"/>
  <c r="N32" i="2"/>
  <c r="M32" i="2"/>
  <c r="M29" i="2" s="1"/>
  <c r="L32" i="2"/>
  <c r="K32" i="2"/>
  <c r="J32" i="2"/>
  <c r="I32" i="2"/>
  <c r="I29" i="2" s="1"/>
  <c r="H32" i="2"/>
  <c r="G32" i="2"/>
  <c r="F32" i="2"/>
  <c r="E32" i="2"/>
  <c r="E29" i="2" s="1"/>
  <c r="D32" i="2"/>
  <c r="C32" i="2"/>
  <c r="O32" i="2" s="1"/>
  <c r="N31" i="2"/>
  <c r="N29" i="2" s="1"/>
  <c r="M31" i="2"/>
  <c r="L31" i="2"/>
  <c r="K31" i="2"/>
  <c r="J31" i="2"/>
  <c r="I31" i="2"/>
  <c r="H31" i="2"/>
  <c r="G31" i="2"/>
  <c r="F31" i="2"/>
  <c r="E31" i="2"/>
  <c r="D31" i="2"/>
  <c r="C31" i="2"/>
  <c r="O31" i="2" s="1"/>
  <c r="N30" i="2"/>
  <c r="M30" i="2"/>
  <c r="L30" i="2"/>
  <c r="K30" i="2"/>
  <c r="K29" i="2" s="1"/>
  <c r="J30" i="2"/>
  <c r="I30" i="2"/>
  <c r="H30" i="2"/>
  <c r="G30" i="2"/>
  <c r="G29" i="2" s="1"/>
  <c r="F30" i="2"/>
  <c r="E30" i="2"/>
  <c r="D30" i="2"/>
  <c r="C30" i="2"/>
  <c r="C29" i="2" s="1"/>
  <c r="L29" i="2"/>
  <c r="H29" i="2"/>
  <c r="D29" i="2"/>
  <c r="B29" i="2"/>
  <c r="B28" i="2"/>
  <c r="B34" i="2" s="1"/>
  <c r="B19" i="2"/>
  <c r="B18" i="2"/>
  <c r="B27" i="2" s="1"/>
  <c r="O9" i="2"/>
  <c r="U8" i="2"/>
  <c r="E28" i="2" s="1"/>
  <c r="O8" i="2"/>
  <c r="P7" i="2"/>
  <c r="O7" i="2"/>
  <c r="O6" i="2"/>
  <c r="AB4" i="2"/>
  <c r="AB8" i="2" s="1"/>
  <c r="L28" i="2" s="1"/>
  <c r="L34" i="2" s="1"/>
  <c r="AA4" i="2"/>
  <c r="Y4" i="2"/>
  <c r="W4" i="2"/>
  <c r="W8" i="2" s="1"/>
  <c r="U4" i="2"/>
  <c r="T4" i="2"/>
  <c r="T8" i="2" s="1"/>
  <c r="O4" i="2"/>
  <c r="O46" i="1"/>
  <c r="K46" i="1"/>
  <c r="E41" i="1"/>
  <c r="R41" i="1" s="1"/>
  <c r="M34" i="1"/>
  <c r="K34" i="1"/>
  <c r="F34" i="1"/>
  <c r="L34" i="1" s="1"/>
  <c r="D29" i="1"/>
  <c r="J24" i="1"/>
  <c r="J23" i="1"/>
  <c r="J22" i="1"/>
  <c r="N21" i="1"/>
  <c r="N22" i="1" s="1"/>
  <c r="J21" i="1"/>
  <c r="D21" i="1"/>
  <c r="D22" i="1" s="1"/>
  <c r="D23" i="1" s="1"/>
  <c r="D24" i="1" s="1"/>
  <c r="N20" i="1"/>
  <c r="J20" i="1"/>
  <c r="F20" i="1"/>
  <c r="D20" i="1"/>
  <c r="O17" i="1"/>
  <c r="F25" i="1" s="1"/>
  <c r="N13" i="1"/>
  <c r="L13" i="1"/>
  <c r="M13" i="1" s="1"/>
  <c r="L10" i="1"/>
  <c r="M10" i="1" s="1"/>
  <c r="N10" i="1" s="1"/>
  <c r="G7" i="1"/>
  <c r="F7" i="1"/>
  <c r="E7" i="1"/>
  <c r="D7" i="1"/>
  <c r="E20" i="1" s="1"/>
  <c r="L6" i="1"/>
  <c r="K6" i="1"/>
  <c r="D30" i="1" l="1"/>
  <c r="G28" i="2"/>
  <c r="G34" i="2" s="1"/>
  <c r="E34" i="2"/>
  <c r="L9" i="1"/>
  <c r="M6" i="1"/>
  <c r="K24" i="1"/>
  <c r="D28" i="2"/>
  <c r="D34" i="2" s="1"/>
  <c r="AD4" i="2"/>
  <c r="Z4" i="2"/>
  <c r="V4" i="2"/>
  <c r="AA8" i="2"/>
  <c r="O30" i="2"/>
  <c r="K9" i="1"/>
  <c r="K7" i="1"/>
  <c r="L7" i="1" s="1"/>
  <c r="M7" i="1" s="1"/>
  <c r="N7" i="1" s="1"/>
  <c r="E29" i="1"/>
  <c r="S41" i="1" s="1"/>
  <c r="F41" i="1"/>
  <c r="S4" i="2"/>
  <c r="X4" i="2"/>
  <c r="AC4" i="2"/>
  <c r="Y8" i="2"/>
  <c r="F33" i="2"/>
  <c r="O33" i="2" s="1"/>
  <c r="J33" i="2"/>
  <c r="J29" i="2" s="1"/>
  <c r="AC8" i="2" l="1"/>
  <c r="K8" i="1"/>
  <c r="K12" i="1"/>
  <c r="Z8" i="2"/>
  <c r="AD8" i="2"/>
  <c r="L5" i="1"/>
  <c r="M41" i="1"/>
  <c r="F29" i="1"/>
  <c r="V8" i="2"/>
  <c r="L8" i="1"/>
  <c r="L12" i="1"/>
  <c r="X8" i="2"/>
  <c r="D31" i="1"/>
  <c r="S8" i="2"/>
  <c r="AE4" i="2"/>
  <c r="F29" i="2"/>
  <c r="O29" i="2" s="1"/>
  <c r="I28" i="2"/>
  <c r="I34" i="2" s="1"/>
  <c r="K41" i="1"/>
  <c r="K29" i="1"/>
  <c r="K5" i="1"/>
  <c r="K28" i="2"/>
  <c r="K34" i="2" s="1"/>
  <c r="N6" i="1"/>
  <c r="M5" i="1"/>
  <c r="M9" i="1"/>
  <c r="M12" i="1" l="1"/>
  <c r="M8" i="1"/>
  <c r="T5" i="2"/>
  <c r="W5" i="2"/>
  <c r="U5" i="2"/>
  <c r="Y5" i="2"/>
  <c r="AA5" i="2"/>
  <c r="AB5" i="2"/>
  <c r="S5" i="2"/>
  <c r="F28" i="2"/>
  <c r="F34" i="2" s="1"/>
  <c r="Z5" i="2"/>
  <c r="H28" i="2"/>
  <c r="H34" i="2" s="1"/>
  <c r="V5" i="2"/>
  <c r="AD5" i="2"/>
  <c r="K15" i="1"/>
  <c r="K11" i="1"/>
  <c r="AC5" i="2"/>
  <c r="L41" i="1"/>
  <c r="D32" i="1"/>
  <c r="J28" i="2"/>
  <c r="J34" i="2" s="1"/>
  <c r="X5" i="2"/>
  <c r="M28" i="2"/>
  <c r="M34" i="2" s="1"/>
  <c r="AC9" i="2"/>
  <c r="N9" i="1"/>
  <c r="N5" i="1"/>
  <c r="O5" i="1" s="1"/>
  <c r="O6" i="1"/>
  <c r="C28" i="2"/>
  <c r="AE8" i="2"/>
  <c r="V9" i="2" s="1"/>
  <c r="L15" i="1"/>
  <c r="L14" i="1" s="1"/>
  <c r="L11" i="1"/>
  <c r="O41" i="1"/>
  <c r="P41" i="1" s="1"/>
  <c r="T41" i="1" s="1"/>
  <c r="L29" i="1"/>
  <c r="M29" i="1" s="1"/>
  <c r="N28" i="2"/>
  <c r="N34" i="2" s="1"/>
  <c r="K20" i="1" l="1"/>
  <c r="O7" i="1"/>
  <c r="Z9" i="2"/>
  <c r="X9" i="2"/>
  <c r="C34" i="2"/>
  <c r="C35" i="2" s="1"/>
  <c r="D35" i="2" s="1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O28" i="2"/>
  <c r="O34" i="2" s="1"/>
  <c r="T9" i="2"/>
  <c r="AB9" i="2"/>
  <c r="U9" i="2"/>
  <c r="W9" i="2"/>
  <c r="AA9" i="2"/>
  <c r="Y9" i="2"/>
  <c r="N41" i="1"/>
  <c r="K14" i="1"/>
  <c r="AE5" i="2"/>
  <c r="AD9" i="2"/>
  <c r="S9" i="2"/>
  <c r="N12" i="1"/>
  <c r="N8" i="1"/>
  <c r="O8" i="1" s="1"/>
  <c r="O9" i="1"/>
  <c r="M11" i="1"/>
  <c r="M15" i="1"/>
  <c r="M14" i="1" s="1"/>
  <c r="O11" i="1" l="1"/>
  <c r="N11" i="1"/>
  <c r="N15" i="1"/>
  <c r="O12" i="1"/>
  <c r="AE9" i="2"/>
  <c r="O10" i="1"/>
  <c r="K21" i="1"/>
  <c r="N14" i="1" l="1"/>
  <c r="O14" i="1" s="1"/>
  <c r="O15" i="1"/>
  <c r="K22" i="1"/>
  <c r="O13" i="1"/>
  <c r="E21" i="1" s="1"/>
  <c r="E30" i="1" l="1"/>
  <c r="F21" i="1"/>
  <c r="F22" i="1" s="1"/>
  <c r="E22" i="1"/>
  <c r="O16" i="1"/>
  <c r="E23" i="1" s="1"/>
  <c r="K23" i="1"/>
  <c r="E32" i="1" l="1"/>
  <c r="F23" i="1"/>
  <c r="F24" i="1" s="1"/>
  <c r="F26" i="1" s="1"/>
  <c r="E31" i="1"/>
  <c r="E24" i="1"/>
  <c r="E33" i="1" s="1"/>
  <c r="M45" i="1" s="1"/>
  <c r="E42" i="1"/>
  <c r="M42" i="1"/>
  <c r="F30" i="1"/>
  <c r="S42" i="1"/>
  <c r="O42" i="1" l="1"/>
  <c r="L30" i="1"/>
  <c r="F31" i="1"/>
  <c r="N42" i="1"/>
  <c r="M43" i="1"/>
  <c r="S43" i="1"/>
  <c r="F42" i="1"/>
  <c r="R42" i="1"/>
  <c r="R43" i="1" s="1"/>
  <c r="E43" i="1"/>
  <c r="E44" i="1"/>
  <c r="M44" i="1"/>
  <c r="F32" i="1"/>
  <c r="S44" i="1"/>
  <c r="F44" i="1" l="1"/>
  <c r="R44" i="1"/>
  <c r="O43" i="1"/>
  <c r="N43" i="1" s="1"/>
  <c r="F33" i="1"/>
  <c r="L31" i="1"/>
  <c r="K30" i="1"/>
  <c r="M30" i="1" s="1"/>
  <c r="K42" i="1"/>
  <c r="F43" i="1"/>
  <c r="O44" i="1"/>
  <c r="L32" i="1"/>
  <c r="E45" i="1"/>
  <c r="N44" i="1"/>
  <c r="P42" i="1" l="1"/>
  <c r="T42" i="1" s="1"/>
  <c r="L42" i="1"/>
  <c r="K31" i="1"/>
  <c r="M31" i="1" s="1"/>
  <c r="F45" i="1"/>
  <c r="K43" i="1"/>
  <c r="O45" i="1"/>
  <c r="N45" i="1" s="1"/>
  <c r="L33" i="1"/>
  <c r="F35" i="1"/>
  <c r="K44" i="1"/>
  <c r="K32" i="1"/>
  <c r="M32" i="1" s="1"/>
  <c r="L43" i="1" l="1"/>
  <c r="P43" i="1"/>
  <c r="T43" i="1" s="1"/>
  <c r="L44" i="1"/>
  <c r="P44" i="1"/>
  <c r="T44" i="1" s="1"/>
  <c r="L35" i="1"/>
  <c r="O47" i="1"/>
  <c r="F47" i="1"/>
  <c r="K45" i="1"/>
  <c r="K33" i="1"/>
  <c r="M33" i="1" s="1"/>
  <c r="L45" i="1" l="1"/>
  <c r="P45" i="1"/>
  <c r="K47" i="1"/>
  <c r="P47" i="1" s="1"/>
  <c r="K35" i="1"/>
  <c r="M35" i="1" s="1"/>
</calcChain>
</file>

<file path=xl/sharedStrings.xml><?xml version="1.0" encoding="utf-8"?>
<sst xmlns="http://schemas.openxmlformats.org/spreadsheetml/2006/main" count="201" uniqueCount="90">
  <si>
    <t>MANUAL DIGITAL DE CONTABILIDAD DE GESTIÓN</t>
  </si>
  <si>
    <t>ISBN- XXX</t>
  </si>
  <si>
    <t>TEMA 11</t>
  </si>
  <si>
    <t>SOLUCIÓN CASO MEMORSA</t>
  </si>
  <si>
    <t>Presupuesto Ingresos</t>
  </si>
  <si>
    <t>Presupuesto costes</t>
  </si>
  <si>
    <t>Mes 1</t>
  </si>
  <si>
    <t>Mes 2</t>
  </si>
  <si>
    <t>Mes 3</t>
  </si>
  <si>
    <t>Mes 4</t>
  </si>
  <si>
    <t>TOTAL</t>
  </si>
  <si>
    <t>Temporada</t>
  </si>
  <si>
    <t>Pieles de Morsa</t>
  </si>
  <si>
    <t>Unidades</t>
  </si>
  <si>
    <t>Precio</t>
  </si>
  <si>
    <t>Total</t>
  </si>
  <si>
    <t>Mano de obra directa</t>
  </si>
  <si>
    <t>Real</t>
  </si>
  <si>
    <t>Gastos generales de fabricación</t>
  </si>
  <si>
    <t>Gastos comerciales</t>
  </si>
  <si>
    <t>Costes fijos de administración</t>
  </si>
  <si>
    <t>CUENTA RESULTADOS
PPTO 4 MESES</t>
  </si>
  <si>
    <t>UNIDADES</t>
  </si>
  <si>
    <t>PRECIO</t>
  </si>
  <si>
    <t>COSTES TOTALES 4 MESES</t>
  </si>
  <si>
    <t>INGRESOS</t>
  </si>
  <si>
    <t>Máx producción</t>
  </si>
  <si>
    <t>COSTE UNIDADES VENDIDAS</t>
  </si>
  <si>
    <t>Produc. Pendiente</t>
  </si>
  <si>
    <t>MARGEN BRUTO</t>
  </si>
  <si>
    <t>Produc. Pend./3</t>
  </si>
  <si>
    <t>COSTE COMERCIAL</t>
  </si>
  <si>
    <t>MARGEN COMERCIAL</t>
  </si>
  <si>
    <t>COSTE ADMON</t>
  </si>
  <si>
    <t>RESULTADO EXPLOTACIÓN</t>
  </si>
  <si>
    <t>CUENTA RESULTADOS
PPTO 1 MES</t>
  </si>
  <si>
    <t>REAL Vs PRESUPUESTO</t>
  </si>
  <si>
    <t>REAL MES 1</t>
  </si>
  <si>
    <t>PPTO MES 1</t>
  </si>
  <si>
    <t>DESVIACIÓN</t>
  </si>
  <si>
    <t>ANALISIS DE DESVIACIONES</t>
  </si>
  <si>
    <t>CUENTA RESULTADOS</t>
  </si>
  <si>
    <t>REAL ENERO</t>
  </si>
  <si>
    <t xml:space="preserve">DESVIACION PRECIO
 (Pr-Pp) x Qr </t>
  </si>
  <si>
    <t xml:space="preserve">UNIDADES REAL x PRECIO PPTO </t>
  </si>
  <si>
    <t>DESVIACION  CANTIDAD
(Qr-Qp) x Pp</t>
  </si>
  <si>
    <t>PPTO ENERO</t>
  </si>
  <si>
    <t>DESVIACION TOTAL</t>
  </si>
  <si>
    <t>Desv. Px</t>
  </si>
  <si>
    <t>Desv. Cant</t>
  </si>
  <si>
    <t>CTA RESULTADOS REAL MES 1</t>
  </si>
  <si>
    <t>(1)</t>
  </si>
  <si>
    <t>(2) = (1) - (3)</t>
  </si>
  <si>
    <t>(3)</t>
  </si>
  <si>
    <t>(4) = (3) - (5)</t>
  </si>
  <si>
    <t>(5)</t>
  </si>
  <si>
    <t>PORCENTAJES DE MENSUALIZACIÓN AÑO 1</t>
  </si>
  <si>
    <t>UNIDADES E INGRESOS MENSUALIZADOS AÑO 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</si>
  <si>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</si>
  <si>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</si>
  <si>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</si>
  <si>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</si>
  <si>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</si>
  <si>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</si>
  <si>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</si>
  <si>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</si>
  <si>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</si>
  <si>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</si>
  <si>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</si>
  <si>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</si>
  <si>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Unidades vendidas</t>
  </si>
  <si>
    <t>Und. Vend</t>
  </si>
  <si>
    <t>COSTES DIRECTOS</t>
  </si>
  <si>
    <t>% mensual</t>
  </si>
  <si>
    <t xml:space="preserve">Mano obra </t>
  </si>
  <si>
    <t>Nuevas ventas</t>
  </si>
  <si>
    <t>Amortizaciones</t>
  </si>
  <si>
    <t>Suministros</t>
  </si>
  <si>
    <t>Ingresos</t>
  </si>
  <si>
    <t>Materia prima</t>
  </si>
  <si>
    <t>DATOS AÑO 1</t>
  </si>
  <si>
    <t>SOLUCIÓN CASO TURRONESSA</t>
  </si>
  <si>
    <t>Px unit. Venta</t>
  </si>
  <si>
    <t>TOTAL COSTES DIR.</t>
  </si>
  <si>
    <t>Materias primas</t>
  </si>
  <si>
    <t>CALCULO DATOS AÑO 2</t>
  </si>
  <si>
    <t>Incremento und</t>
  </si>
  <si>
    <t>Ingr. Nuevas. Und.</t>
  </si>
  <si>
    <t>TOTAL INGRESOS</t>
  </si>
  <si>
    <t>SALDO ACUM. MG.BRUTO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</si>
</sst>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Arial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theme="4"/>
      <name val="Calibri"/>
    </font>
    <font>
      <sz val="14"/>
      <color theme="4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3" fontId="1" fillId="0" borderId="0" xfId="0" applyNumberFormat="1" applyFont="1"/>
    <xf numFmtId="3" fontId="1" fillId="0" borderId="0" xfId="0" applyNumberFormat="1" applyFont="1" applyAlignment="1"/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/>
    </xf>
    <xf numFmtId="3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9" fontId="6" fillId="2" borderId="1" xfId="0" applyNumberFormat="1" applyFont="1" applyFill="1" applyBorder="1"/>
    <xf numFmtId="3" fontId="6" fillId="2" borderId="1" xfId="0" applyNumberFormat="1" applyFont="1" applyFill="1" applyBorder="1"/>
    <xf numFmtId="10" fontId="6" fillId="2" borderId="1" xfId="0" applyNumberFormat="1" applyFont="1" applyFill="1" applyBorder="1"/>
    <xf numFmtId="0" fontId="6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/>
    <xf numFmtId="4" fontId="7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2" width="11.42578125" customWidth="1"/>
    <col min="3" max="3" width="26.85546875" customWidth="1"/>
    <col min="4" max="9" width="11.42578125" customWidth="1"/>
    <col min="10" max="10" width="33.42578125" customWidth="1"/>
    <col min="11" max="11" width="11.28515625" customWidth="1"/>
    <col min="12" max="12" width="13.85546875" customWidth="1"/>
    <col min="13" max="13" width="17.42578125" customWidth="1"/>
    <col min="14" max="14" width="15" customWidth="1"/>
    <col min="15" max="15" width="13.28515625" customWidth="1"/>
    <col min="16" max="16" width="14.42578125" customWidth="1"/>
    <col min="17" max="20" width="11.42578125" customWidth="1"/>
    <col min="21" max="26" width="10.7109375" customWidth="1"/>
  </cols>
  <sheetData>
    <row r="1" spans="1:26" x14ac:dyDescent="0.25">
      <c r="A1" s="1"/>
      <c r="B1" s="1"/>
      <c r="C1" s="2" t="s">
        <v>0</v>
      </c>
      <c r="D1" s="1"/>
      <c r="F1" s="2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2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3" t="s">
        <v>4</v>
      </c>
      <c r="D4" s="1"/>
      <c r="E4" s="1"/>
      <c r="F4" s="1"/>
      <c r="G4" s="1"/>
      <c r="H4" s="1"/>
      <c r="I4" s="1"/>
      <c r="J4" s="3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 t="s">
        <v>11</v>
      </c>
      <c r="D5" s="4" t="s">
        <v>6</v>
      </c>
      <c r="E5" s="4" t="s">
        <v>7</v>
      </c>
      <c r="F5" s="4" t="s">
        <v>8</v>
      </c>
      <c r="G5" s="4" t="s">
        <v>9</v>
      </c>
      <c r="H5" s="1"/>
      <c r="I5" s="1"/>
      <c r="J5" s="5" t="s">
        <v>12</v>
      </c>
      <c r="K5" s="3">
        <f t="shared" ref="K5:N5" si="0">+K6*K7</f>
        <v>48000</v>
      </c>
      <c r="L5" s="3">
        <f t="shared" si="0"/>
        <v>48000</v>
      </c>
      <c r="M5" s="3">
        <f t="shared" si="0"/>
        <v>48000</v>
      </c>
      <c r="N5" s="3">
        <f t="shared" si="0"/>
        <v>48000</v>
      </c>
      <c r="O5" s="3">
        <f t="shared" ref="O5:O6" si="1">SUM(K5:N5)</f>
        <v>192000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 t="s">
        <v>13</v>
      </c>
      <c r="D6" s="1">
        <v>60</v>
      </c>
      <c r="E6" s="1">
        <v>60</v>
      </c>
      <c r="F6" s="1">
        <v>60</v>
      </c>
      <c r="G6" s="1">
        <v>60</v>
      </c>
      <c r="H6" s="1"/>
      <c r="I6" s="1"/>
      <c r="J6" s="1" t="s">
        <v>13</v>
      </c>
      <c r="K6" s="1">
        <f>+D6</f>
        <v>60</v>
      </c>
      <c r="L6" s="1">
        <f t="shared" ref="L6:N6" si="2">+K6</f>
        <v>60</v>
      </c>
      <c r="M6" s="1">
        <f t="shared" si="2"/>
        <v>60</v>
      </c>
      <c r="N6" s="1">
        <f t="shared" si="2"/>
        <v>60</v>
      </c>
      <c r="O6" s="1">
        <f t="shared" si="1"/>
        <v>240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 t="s">
        <v>14</v>
      </c>
      <c r="D7" s="1">
        <f t="shared" ref="D7:G7" si="3">+D8/D6</f>
        <v>2000</v>
      </c>
      <c r="E7" s="1">
        <f t="shared" si="3"/>
        <v>2000</v>
      </c>
      <c r="F7" s="1">
        <f t="shared" si="3"/>
        <v>2000</v>
      </c>
      <c r="G7" s="1">
        <f t="shared" si="3"/>
        <v>2000</v>
      </c>
      <c r="H7" s="1"/>
      <c r="I7" s="1"/>
      <c r="J7" s="1" t="s">
        <v>14</v>
      </c>
      <c r="K7" s="1">
        <f>+D7*0.4</f>
        <v>800</v>
      </c>
      <c r="L7" s="1">
        <f t="shared" ref="L7:N7" si="4">+K7</f>
        <v>800</v>
      </c>
      <c r="M7" s="1">
        <f t="shared" si="4"/>
        <v>800</v>
      </c>
      <c r="N7" s="1">
        <f t="shared" si="4"/>
        <v>800</v>
      </c>
      <c r="O7" s="1">
        <f>+O5/O6</f>
        <v>800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 t="s">
        <v>15</v>
      </c>
      <c r="D8" s="1">
        <v>120000</v>
      </c>
      <c r="E8" s="1">
        <v>120000</v>
      </c>
      <c r="F8" s="1">
        <v>120000</v>
      </c>
      <c r="G8" s="1">
        <v>120000</v>
      </c>
      <c r="H8" s="1"/>
      <c r="I8" s="1"/>
      <c r="J8" s="5" t="s">
        <v>16</v>
      </c>
      <c r="K8" s="3">
        <f t="shared" ref="K8:N8" si="5">+K9*K10</f>
        <v>42000</v>
      </c>
      <c r="L8" s="3">
        <f t="shared" si="5"/>
        <v>42000</v>
      </c>
      <c r="M8" s="3">
        <f t="shared" si="5"/>
        <v>42000</v>
      </c>
      <c r="N8" s="3">
        <f t="shared" si="5"/>
        <v>42000</v>
      </c>
      <c r="O8" s="3">
        <f t="shared" ref="O8:O9" si="6">SUM(K8:N8)</f>
        <v>168000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 t="s">
        <v>13</v>
      </c>
      <c r="K9" s="1">
        <f t="shared" ref="K9:N9" si="7">+K6</f>
        <v>60</v>
      </c>
      <c r="L9" s="1">
        <f t="shared" si="7"/>
        <v>60</v>
      </c>
      <c r="M9" s="1">
        <f t="shared" si="7"/>
        <v>60</v>
      </c>
      <c r="N9" s="1">
        <f t="shared" si="7"/>
        <v>60</v>
      </c>
      <c r="O9" s="1">
        <f t="shared" si="6"/>
        <v>240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 t="s">
        <v>14</v>
      </c>
      <c r="K10" s="1">
        <v>700</v>
      </c>
      <c r="L10" s="1">
        <f t="shared" ref="L10:N10" si="8">+K10</f>
        <v>700</v>
      </c>
      <c r="M10" s="1">
        <f t="shared" si="8"/>
        <v>700</v>
      </c>
      <c r="N10" s="1">
        <f t="shared" si="8"/>
        <v>700</v>
      </c>
      <c r="O10" s="1">
        <f>+O8/O9</f>
        <v>700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3" t="s">
        <v>17</v>
      </c>
      <c r="D11" s="1"/>
      <c r="E11" s="1"/>
      <c r="F11" s="1"/>
      <c r="G11" s="1"/>
      <c r="H11" s="1"/>
      <c r="I11" s="1"/>
      <c r="J11" s="5" t="s">
        <v>18</v>
      </c>
      <c r="K11" s="3">
        <f t="shared" ref="K11:N11" si="9">+K12*K13</f>
        <v>3600</v>
      </c>
      <c r="L11" s="3">
        <f t="shared" si="9"/>
        <v>3600</v>
      </c>
      <c r="M11" s="3">
        <f t="shared" si="9"/>
        <v>3600</v>
      </c>
      <c r="N11" s="3">
        <f t="shared" si="9"/>
        <v>3600</v>
      </c>
      <c r="O11" s="3">
        <f t="shared" ref="O11:O12" si="10">SUM(K11:N11)</f>
        <v>14400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 t="s">
        <v>11</v>
      </c>
      <c r="D12" s="4" t="s">
        <v>6</v>
      </c>
      <c r="E12" s="4" t="s">
        <v>7</v>
      </c>
      <c r="F12" s="4" t="s">
        <v>8</v>
      </c>
      <c r="G12" s="4" t="s">
        <v>9</v>
      </c>
      <c r="H12" s="1"/>
      <c r="I12" s="1"/>
      <c r="J12" s="1" t="s">
        <v>13</v>
      </c>
      <c r="K12" s="1">
        <f t="shared" ref="K12:N12" si="11">+K9</f>
        <v>60</v>
      </c>
      <c r="L12" s="1">
        <f t="shared" si="11"/>
        <v>60</v>
      </c>
      <c r="M12" s="1">
        <f t="shared" si="11"/>
        <v>60</v>
      </c>
      <c r="N12" s="1">
        <f t="shared" si="11"/>
        <v>60</v>
      </c>
      <c r="O12" s="1">
        <f t="shared" si="10"/>
        <v>240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 t="s">
        <v>13</v>
      </c>
      <c r="D13" s="1">
        <v>120</v>
      </c>
      <c r="E13" s="1"/>
      <c r="F13" s="1"/>
      <c r="G13" s="1"/>
      <c r="H13" s="1"/>
      <c r="I13" s="1"/>
      <c r="J13" s="1" t="s">
        <v>14</v>
      </c>
      <c r="K13" s="1">
        <v>60</v>
      </c>
      <c r="L13" s="1">
        <f t="shared" ref="L13:N13" si="12">+K13</f>
        <v>60</v>
      </c>
      <c r="M13" s="1">
        <f t="shared" si="12"/>
        <v>60</v>
      </c>
      <c r="N13" s="1">
        <f t="shared" si="12"/>
        <v>60</v>
      </c>
      <c r="O13" s="1">
        <f>+O11/O12</f>
        <v>60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 t="s">
        <v>14</v>
      </c>
      <c r="D14" s="1">
        <v>2400</v>
      </c>
      <c r="E14" s="1"/>
      <c r="F14" s="1"/>
      <c r="G14" s="1"/>
      <c r="H14" s="1"/>
      <c r="I14" s="1"/>
      <c r="J14" s="5" t="s">
        <v>19</v>
      </c>
      <c r="K14" s="3">
        <f t="shared" ref="K14:N14" si="13">+K15*K16</f>
        <v>12000</v>
      </c>
      <c r="L14" s="3">
        <f t="shared" si="13"/>
        <v>12000</v>
      </c>
      <c r="M14" s="3">
        <f t="shared" si="13"/>
        <v>12000</v>
      </c>
      <c r="N14" s="3">
        <f t="shared" si="13"/>
        <v>12000</v>
      </c>
      <c r="O14" s="3">
        <f t="shared" ref="O14:O15" si="14">SUM(K14:N14)</f>
        <v>48000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 t="s">
        <v>15</v>
      </c>
      <c r="D15" s="1">
        <v>120000</v>
      </c>
      <c r="E15" s="1"/>
      <c r="F15" s="1"/>
      <c r="G15" s="1"/>
      <c r="H15" s="1"/>
      <c r="I15" s="1"/>
      <c r="J15" s="1" t="s">
        <v>13</v>
      </c>
      <c r="K15" s="1">
        <f t="shared" ref="K15:N15" si="15">+K12</f>
        <v>60</v>
      </c>
      <c r="L15" s="1">
        <f t="shared" si="15"/>
        <v>60</v>
      </c>
      <c r="M15" s="1">
        <f t="shared" si="15"/>
        <v>60</v>
      </c>
      <c r="N15" s="1">
        <f t="shared" si="15"/>
        <v>60</v>
      </c>
      <c r="O15" s="1">
        <f t="shared" si="14"/>
        <v>240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 t="s">
        <v>14</v>
      </c>
      <c r="K16" s="1">
        <v>200</v>
      </c>
      <c r="L16" s="1">
        <v>200</v>
      </c>
      <c r="M16" s="1">
        <v>200</v>
      </c>
      <c r="N16" s="1">
        <v>200</v>
      </c>
      <c r="O16" s="1">
        <f>+O14/O15</f>
        <v>200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5" t="s">
        <v>20</v>
      </c>
      <c r="K17" s="3">
        <v>700</v>
      </c>
      <c r="L17" s="3">
        <v>700</v>
      </c>
      <c r="M17" s="3">
        <v>700</v>
      </c>
      <c r="N17" s="3">
        <v>700</v>
      </c>
      <c r="O17" s="3">
        <f>SUM(K17:N17)</f>
        <v>2800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5"/>
      <c r="K18" s="3"/>
      <c r="L18" s="3"/>
      <c r="M18" s="3"/>
      <c r="N18" s="3"/>
      <c r="O18" s="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x14ac:dyDescent="0.25">
      <c r="A19" s="1"/>
      <c r="B19" s="1"/>
      <c r="C19" s="6" t="s">
        <v>21</v>
      </c>
      <c r="D19" s="4" t="s">
        <v>22</v>
      </c>
      <c r="E19" s="4" t="s">
        <v>23</v>
      </c>
      <c r="F19" s="4" t="s">
        <v>10</v>
      </c>
      <c r="G19" s="1"/>
      <c r="H19" s="1"/>
      <c r="I19" s="1"/>
      <c r="J19" s="7" t="s">
        <v>24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 t="s">
        <v>25</v>
      </c>
      <c r="D20" s="1">
        <f>+D6*4</f>
        <v>240</v>
      </c>
      <c r="E20" s="1">
        <f>+D7</f>
        <v>2000</v>
      </c>
      <c r="F20" s="1">
        <f t="shared" ref="F20:F21" si="16">+E20*D20</f>
        <v>480000</v>
      </c>
      <c r="G20" s="1"/>
      <c r="H20" s="1"/>
      <c r="I20" s="1"/>
      <c r="J20" s="1" t="str">
        <f>+J5</f>
        <v>Pieles de Morsa</v>
      </c>
      <c r="K20" s="1">
        <f>+O5</f>
        <v>192000</v>
      </c>
      <c r="L20" s="1"/>
      <c r="M20" s="1" t="s">
        <v>26</v>
      </c>
      <c r="N20" s="1">
        <f>340*1.2</f>
        <v>408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 t="s">
        <v>27</v>
      </c>
      <c r="D21" s="1">
        <f t="shared" ref="D21:D24" si="17">+D20</f>
        <v>240</v>
      </c>
      <c r="E21" s="1">
        <f>+O7+O10+O13</f>
        <v>1560</v>
      </c>
      <c r="F21" s="1">
        <f t="shared" si="16"/>
        <v>374400</v>
      </c>
      <c r="G21" s="1"/>
      <c r="H21" s="1"/>
      <c r="I21" s="1"/>
      <c r="J21" s="1" t="str">
        <f>+J8</f>
        <v>Mano de obra directa</v>
      </c>
      <c r="K21" s="1">
        <f>+O8</f>
        <v>168000</v>
      </c>
      <c r="L21" s="1"/>
      <c r="M21" s="1" t="s">
        <v>28</v>
      </c>
      <c r="N21" s="1">
        <f>+N20-D45</f>
        <v>288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 t="s">
        <v>29</v>
      </c>
      <c r="D22" s="1">
        <f t="shared" si="17"/>
        <v>240</v>
      </c>
      <c r="E22" s="1">
        <f t="shared" ref="E22:F22" si="18">+E20-E21</f>
        <v>440</v>
      </c>
      <c r="F22" s="1">
        <f t="shared" si="18"/>
        <v>105600</v>
      </c>
      <c r="G22" s="1"/>
      <c r="H22" s="1"/>
      <c r="I22" s="1"/>
      <c r="J22" s="1" t="str">
        <f>+J11</f>
        <v>Gastos generales de fabricación</v>
      </c>
      <c r="K22" s="1">
        <f>+O11</f>
        <v>14400</v>
      </c>
      <c r="L22" s="1"/>
      <c r="M22" s="1" t="s">
        <v>30</v>
      </c>
      <c r="N22" s="1">
        <f>+N21/3</f>
        <v>96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 t="s">
        <v>31</v>
      </c>
      <c r="D23" s="1">
        <f t="shared" si="17"/>
        <v>240</v>
      </c>
      <c r="E23" s="1">
        <f>+O16</f>
        <v>200</v>
      </c>
      <c r="F23" s="1">
        <f>+E23*D23</f>
        <v>48000</v>
      </c>
      <c r="G23" s="1"/>
      <c r="H23" s="1"/>
      <c r="I23" s="1"/>
      <c r="J23" s="1" t="str">
        <f>+J14</f>
        <v>Gastos comerciales</v>
      </c>
      <c r="K23" s="1">
        <f>+O14</f>
        <v>48000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 t="s">
        <v>32</v>
      </c>
      <c r="D24" s="1">
        <f t="shared" si="17"/>
        <v>240</v>
      </c>
      <c r="E24" s="1">
        <f t="shared" ref="E24:F24" si="19">+E22-E23</f>
        <v>240</v>
      </c>
      <c r="F24" s="1">
        <f t="shared" si="19"/>
        <v>57600</v>
      </c>
      <c r="G24" s="1"/>
      <c r="H24" s="1"/>
      <c r="I24" s="1"/>
      <c r="J24" s="1" t="str">
        <f>+J17</f>
        <v>Costes fijos de administración</v>
      </c>
      <c r="K24" s="1">
        <f>+O17</f>
        <v>2800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 t="s">
        <v>33</v>
      </c>
      <c r="D25" s="1"/>
      <c r="E25" s="1"/>
      <c r="F25" s="1">
        <f>+O17</f>
        <v>2800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 t="s">
        <v>34</v>
      </c>
      <c r="D26" s="1"/>
      <c r="E26" s="1"/>
      <c r="F26" s="1">
        <f>+F24-F25</f>
        <v>54800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6" t="s">
        <v>35</v>
      </c>
      <c r="D28" s="4" t="s">
        <v>22</v>
      </c>
      <c r="E28" s="4" t="s">
        <v>23</v>
      </c>
      <c r="F28" s="4" t="s">
        <v>10</v>
      </c>
      <c r="G28" s="1"/>
      <c r="H28" s="1"/>
      <c r="I28" s="1"/>
      <c r="J28" s="8" t="s">
        <v>36</v>
      </c>
      <c r="K28" s="4" t="s">
        <v>37</v>
      </c>
      <c r="L28" s="4" t="s">
        <v>38</v>
      </c>
      <c r="M28" s="4" t="s">
        <v>39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 t="s">
        <v>25</v>
      </c>
      <c r="D29" s="1">
        <f>+D6</f>
        <v>60</v>
      </c>
      <c r="E29" s="1">
        <f t="shared" ref="E29:E33" si="20">+E20</f>
        <v>2000</v>
      </c>
      <c r="F29" s="1">
        <f t="shared" ref="F29:F30" si="21">+E29*D29</f>
        <v>120000</v>
      </c>
      <c r="G29" s="1"/>
      <c r="H29" s="1"/>
      <c r="I29" s="1"/>
      <c r="J29" s="1" t="s">
        <v>25</v>
      </c>
      <c r="K29" s="1">
        <f t="shared" ref="K29:K35" si="22">+F41</f>
        <v>288000</v>
      </c>
      <c r="L29" s="1">
        <f t="shared" ref="L29:L35" si="23">+F29</f>
        <v>120000</v>
      </c>
      <c r="M29" s="1">
        <f t="shared" ref="M29:M35" si="24">+K29-L29</f>
        <v>168000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 t="s">
        <v>27</v>
      </c>
      <c r="D30" s="1">
        <f t="shared" ref="D30:D32" si="25">+D29</f>
        <v>60</v>
      </c>
      <c r="E30" s="1">
        <f t="shared" si="20"/>
        <v>1560</v>
      </c>
      <c r="F30" s="1">
        <f t="shared" si="21"/>
        <v>93600</v>
      </c>
      <c r="G30" s="1"/>
      <c r="H30" s="1"/>
      <c r="I30" s="1"/>
      <c r="J30" s="1" t="s">
        <v>27</v>
      </c>
      <c r="K30" s="1">
        <f t="shared" si="22"/>
        <v>190800</v>
      </c>
      <c r="L30" s="1">
        <f t="shared" si="23"/>
        <v>93600</v>
      </c>
      <c r="M30" s="1">
        <f t="shared" si="24"/>
        <v>97200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1"/>
      <c r="B31" s="1"/>
      <c r="C31" s="1" t="s">
        <v>29</v>
      </c>
      <c r="D31" s="1">
        <f t="shared" si="25"/>
        <v>60</v>
      </c>
      <c r="E31" s="1">
        <f t="shared" si="20"/>
        <v>440</v>
      </c>
      <c r="F31" s="1">
        <f>+F29-F30</f>
        <v>26400</v>
      </c>
      <c r="G31" s="1"/>
      <c r="H31" s="1"/>
      <c r="I31" s="1"/>
      <c r="J31" s="1" t="s">
        <v>29</v>
      </c>
      <c r="K31" s="1">
        <f t="shared" si="22"/>
        <v>97200</v>
      </c>
      <c r="L31" s="1">
        <f t="shared" si="23"/>
        <v>26400</v>
      </c>
      <c r="M31" s="1">
        <f t="shared" si="24"/>
        <v>70800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 t="s">
        <v>31</v>
      </c>
      <c r="D32" s="1">
        <f t="shared" si="25"/>
        <v>60</v>
      </c>
      <c r="E32" s="1">
        <f t="shared" si="20"/>
        <v>200</v>
      </c>
      <c r="F32" s="1">
        <f>+E32*D32</f>
        <v>12000</v>
      </c>
      <c r="G32" s="1"/>
      <c r="H32" s="1"/>
      <c r="I32" s="1"/>
      <c r="J32" s="1" t="s">
        <v>31</v>
      </c>
      <c r="K32" s="1">
        <f t="shared" si="22"/>
        <v>24000</v>
      </c>
      <c r="L32" s="1">
        <f t="shared" si="23"/>
        <v>12000</v>
      </c>
      <c r="M32" s="1">
        <f t="shared" si="24"/>
        <v>12000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 t="s">
        <v>32</v>
      </c>
      <c r="D33" s="1">
        <v>60</v>
      </c>
      <c r="E33" s="1">
        <f t="shared" si="20"/>
        <v>240</v>
      </c>
      <c r="F33" s="1">
        <f>+F31-F32</f>
        <v>14400</v>
      </c>
      <c r="G33" s="1"/>
      <c r="H33" s="1"/>
      <c r="I33" s="1"/>
      <c r="J33" s="1" t="s">
        <v>32</v>
      </c>
      <c r="K33" s="1">
        <f t="shared" si="22"/>
        <v>73200</v>
      </c>
      <c r="L33" s="1">
        <f t="shared" si="23"/>
        <v>14400</v>
      </c>
      <c r="M33" s="1">
        <f t="shared" si="24"/>
        <v>58800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 t="s">
        <v>33</v>
      </c>
      <c r="D34" s="1"/>
      <c r="E34" s="1"/>
      <c r="F34" s="1">
        <f>+K17</f>
        <v>700</v>
      </c>
      <c r="G34" s="1"/>
      <c r="H34" s="1"/>
      <c r="I34" s="1"/>
      <c r="J34" s="1" t="s">
        <v>33</v>
      </c>
      <c r="K34" s="1">
        <f t="shared" si="22"/>
        <v>700</v>
      </c>
      <c r="L34" s="1">
        <f t="shared" si="23"/>
        <v>700</v>
      </c>
      <c r="M34" s="1">
        <f t="shared" si="24"/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 t="s">
        <v>34</v>
      </c>
      <c r="D35" s="1"/>
      <c r="E35" s="1"/>
      <c r="F35" s="1">
        <f>+F33-F34</f>
        <v>13700</v>
      </c>
      <c r="G35" s="1"/>
      <c r="H35" s="1"/>
      <c r="I35" s="1"/>
      <c r="J35" s="1" t="s">
        <v>34</v>
      </c>
      <c r="K35" s="1">
        <f t="shared" si="22"/>
        <v>72500</v>
      </c>
      <c r="L35" s="1">
        <f t="shared" si="23"/>
        <v>13700</v>
      </c>
      <c r="M35" s="1">
        <f t="shared" si="24"/>
        <v>58800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 t="s">
        <v>40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9" t="s">
        <v>41</v>
      </c>
      <c r="K39" s="10" t="s">
        <v>42</v>
      </c>
      <c r="L39" s="10" t="s">
        <v>43</v>
      </c>
      <c r="M39" s="10" t="s">
        <v>44</v>
      </c>
      <c r="N39" s="10" t="s">
        <v>45</v>
      </c>
      <c r="O39" s="10" t="s">
        <v>46</v>
      </c>
      <c r="P39" s="10" t="s">
        <v>47</v>
      </c>
      <c r="Q39" s="1"/>
      <c r="R39" s="8" t="s">
        <v>48</v>
      </c>
      <c r="S39" s="8" t="s">
        <v>49</v>
      </c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8" t="s">
        <v>50</v>
      </c>
      <c r="D40" s="11" t="s">
        <v>22</v>
      </c>
      <c r="E40" s="11" t="s">
        <v>23</v>
      </c>
      <c r="F40" s="11" t="s">
        <v>10</v>
      </c>
      <c r="G40" s="1"/>
      <c r="H40" s="1"/>
      <c r="I40" s="1"/>
      <c r="J40" s="1"/>
      <c r="K40" s="12" t="s">
        <v>51</v>
      </c>
      <c r="L40" s="13" t="s">
        <v>52</v>
      </c>
      <c r="M40" s="12" t="s">
        <v>53</v>
      </c>
      <c r="N40" s="13" t="s">
        <v>54</v>
      </c>
      <c r="O40" s="12" t="s">
        <v>55</v>
      </c>
      <c r="P40" s="13"/>
      <c r="Q40" s="1"/>
      <c r="R40" s="13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 t="s">
        <v>25</v>
      </c>
      <c r="D41" s="1">
        <v>120</v>
      </c>
      <c r="E41" s="1">
        <f>+E20*1.2</f>
        <v>2400</v>
      </c>
      <c r="F41" s="1">
        <f t="shared" ref="F41:F42" si="26">+E41*D41</f>
        <v>288000</v>
      </c>
      <c r="G41" s="1"/>
      <c r="H41" s="1"/>
      <c r="I41" s="1"/>
      <c r="J41" s="1" t="s">
        <v>25</v>
      </c>
      <c r="K41" s="1">
        <f t="shared" ref="K41:K47" si="27">+F41</f>
        <v>288000</v>
      </c>
      <c r="L41" s="1">
        <f t="shared" ref="L41:L45" si="28">+K41-M41</f>
        <v>48000</v>
      </c>
      <c r="M41" s="1">
        <f t="shared" ref="M41:M45" si="29">+D41*E29</f>
        <v>240000</v>
      </c>
      <c r="N41" s="1">
        <f t="shared" ref="N41:N45" si="30">+M41-O41</f>
        <v>120000</v>
      </c>
      <c r="O41" s="1">
        <f t="shared" ref="O41:O47" si="31">+F29</f>
        <v>120000</v>
      </c>
      <c r="P41" s="1">
        <f t="shared" ref="P41:P45" si="32">+K41-O41</f>
        <v>168000</v>
      </c>
      <c r="Q41" s="1"/>
      <c r="R41" s="1">
        <f t="shared" ref="R41:R42" si="33">(E41-E20)*D41</f>
        <v>48000</v>
      </c>
      <c r="S41" s="1">
        <f t="shared" ref="S41:S44" si="34">(D41-D29)*E29</f>
        <v>120000</v>
      </c>
      <c r="T41" s="1">
        <f t="shared" ref="T41:T44" si="35">+S41+R41-P41</f>
        <v>0</v>
      </c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 t="s">
        <v>27</v>
      </c>
      <c r="D42" s="1">
        <v>120</v>
      </c>
      <c r="E42" s="1">
        <f>+E30+30</f>
        <v>1590</v>
      </c>
      <c r="F42" s="1">
        <f t="shared" si="26"/>
        <v>190800</v>
      </c>
      <c r="G42" s="1"/>
      <c r="H42" s="1"/>
      <c r="I42" s="1"/>
      <c r="J42" s="1" t="s">
        <v>27</v>
      </c>
      <c r="K42" s="1">
        <f t="shared" si="27"/>
        <v>190800</v>
      </c>
      <c r="L42" s="1">
        <f t="shared" si="28"/>
        <v>3600</v>
      </c>
      <c r="M42" s="1">
        <f t="shared" si="29"/>
        <v>187200</v>
      </c>
      <c r="N42" s="1">
        <f t="shared" si="30"/>
        <v>93600</v>
      </c>
      <c r="O42" s="1">
        <f t="shared" si="31"/>
        <v>93600</v>
      </c>
      <c r="P42" s="1">
        <f t="shared" si="32"/>
        <v>97200</v>
      </c>
      <c r="Q42" s="1"/>
      <c r="R42" s="1">
        <f t="shared" si="33"/>
        <v>3600</v>
      </c>
      <c r="S42" s="1">
        <f t="shared" si="34"/>
        <v>93600</v>
      </c>
      <c r="T42" s="1">
        <f t="shared" si="35"/>
        <v>0</v>
      </c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 t="s">
        <v>29</v>
      </c>
      <c r="D43" s="1">
        <v>120</v>
      </c>
      <c r="E43" s="1">
        <f t="shared" ref="E43:F43" si="36">+E41-E42</f>
        <v>810</v>
      </c>
      <c r="F43" s="1">
        <f t="shared" si="36"/>
        <v>97200</v>
      </c>
      <c r="G43" s="1"/>
      <c r="H43" s="1"/>
      <c r="I43" s="1"/>
      <c r="J43" s="1" t="s">
        <v>29</v>
      </c>
      <c r="K43" s="1">
        <f t="shared" si="27"/>
        <v>97200</v>
      </c>
      <c r="L43" s="1">
        <f t="shared" si="28"/>
        <v>44400</v>
      </c>
      <c r="M43" s="1">
        <f t="shared" si="29"/>
        <v>52800</v>
      </c>
      <c r="N43" s="1">
        <f t="shared" si="30"/>
        <v>26400</v>
      </c>
      <c r="O43" s="1">
        <f t="shared" si="31"/>
        <v>26400</v>
      </c>
      <c r="P43" s="1">
        <f t="shared" si="32"/>
        <v>70800</v>
      </c>
      <c r="Q43" s="1"/>
      <c r="R43" s="1">
        <f>+R41-R42</f>
        <v>44400</v>
      </c>
      <c r="S43" s="1">
        <f t="shared" si="34"/>
        <v>26400</v>
      </c>
      <c r="T43" s="1">
        <f t="shared" si="35"/>
        <v>0</v>
      </c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 t="s">
        <v>31</v>
      </c>
      <c r="D44" s="1">
        <v>120</v>
      </c>
      <c r="E44" s="1">
        <f>+E32</f>
        <v>200</v>
      </c>
      <c r="F44" s="1">
        <f>+E44*D44</f>
        <v>24000</v>
      </c>
      <c r="G44" s="1"/>
      <c r="H44" s="1"/>
      <c r="I44" s="1"/>
      <c r="J44" s="1" t="s">
        <v>31</v>
      </c>
      <c r="K44" s="1">
        <f t="shared" si="27"/>
        <v>24000</v>
      </c>
      <c r="L44" s="1">
        <f t="shared" si="28"/>
        <v>0</v>
      </c>
      <c r="M44" s="1">
        <f t="shared" si="29"/>
        <v>24000</v>
      </c>
      <c r="N44" s="1">
        <f t="shared" si="30"/>
        <v>12000</v>
      </c>
      <c r="O44" s="1">
        <f t="shared" si="31"/>
        <v>12000</v>
      </c>
      <c r="P44" s="1">
        <f t="shared" si="32"/>
        <v>12000</v>
      </c>
      <c r="Q44" s="1"/>
      <c r="R44" s="1">
        <f>(E44-E23)*D44</f>
        <v>0</v>
      </c>
      <c r="S44" s="1">
        <f t="shared" si="34"/>
        <v>12000</v>
      </c>
      <c r="T44" s="1">
        <f t="shared" si="35"/>
        <v>0</v>
      </c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 t="s">
        <v>32</v>
      </c>
      <c r="D45" s="1">
        <v>120</v>
      </c>
      <c r="E45" s="1">
        <f t="shared" ref="E45:F45" si="37">+E43-E44</f>
        <v>610</v>
      </c>
      <c r="F45" s="1">
        <f t="shared" si="37"/>
        <v>73200</v>
      </c>
      <c r="G45" s="1"/>
      <c r="H45" s="1"/>
      <c r="I45" s="1"/>
      <c r="J45" s="1" t="s">
        <v>32</v>
      </c>
      <c r="K45" s="1">
        <f t="shared" si="27"/>
        <v>73200</v>
      </c>
      <c r="L45" s="1">
        <f t="shared" si="28"/>
        <v>44400</v>
      </c>
      <c r="M45" s="1">
        <f t="shared" si="29"/>
        <v>28800</v>
      </c>
      <c r="N45" s="1">
        <f t="shared" si="30"/>
        <v>14400</v>
      </c>
      <c r="O45" s="1">
        <f t="shared" si="31"/>
        <v>14400</v>
      </c>
      <c r="P45" s="1">
        <f t="shared" si="32"/>
        <v>58800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 t="s">
        <v>33</v>
      </c>
      <c r="D46" s="1"/>
      <c r="E46" s="1"/>
      <c r="F46" s="1">
        <v>700</v>
      </c>
      <c r="G46" s="1"/>
      <c r="H46" s="1"/>
      <c r="I46" s="1"/>
      <c r="J46" s="1" t="s">
        <v>33</v>
      </c>
      <c r="K46" s="1">
        <f t="shared" si="27"/>
        <v>700</v>
      </c>
      <c r="L46" s="1"/>
      <c r="M46" s="1"/>
      <c r="N46" s="1"/>
      <c r="O46" s="1">
        <f t="shared" si="31"/>
        <v>700</v>
      </c>
      <c r="P46" s="1"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 t="s">
        <v>34</v>
      </c>
      <c r="D47" s="1"/>
      <c r="E47" s="1"/>
      <c r="F47" s="1">
        <f>+F45-F46</f>
        <v>72500</v>
      </c>
      <c r="G47" s="1"/>
      <c r="H47" s="1"/>
      <c r="I47" s="1"/>
      <c r="J47" s="1" t="s">
        <v>34</v>
      </c>
      <c r="K47" s="1">
        <f t="shared" si="27"/>
        <v>72500</v>
      </c>
      <c r="L47" s="1"/>
      <c r="M47" s="1"/>
      <c r="N47" s="1"/>
      <c r="O47" s="1">
        <f t="shared" si="31"/>
        <v>13700</v>
      </c>
      <c r="P47" s="1">
        <f>+K47-O47</f>
        <v>58800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workbookViewId="0"/>
  </sheetViews>
  <sheetFormatPr baseColWidth="10" defaultColWidth="14.42578125" defaultRowHeight="15" customHeight="1" x14ac:dyDescent="0.25"/>
  <cols>
    <col min="1" max="1" width="19.42578125" customWidth="1"/>
    <col min="2" max="2" width="16.140625" customWidth="1"/>
    <col min="3" max="3" width="8.42578125" customWidth="1"/>
    <col min="4" max="5" width="8.85546875" customWidth="1"/>
    <col min="6" max="6" width="9.85546875" customWidth="1"/>
    <col min="7" max="7" width="8.42578125" customWidth="1"/>
    <col min="8" max="8" width="8.28515625" customWidth="1"/>
    <col min="9" max="9" width="9.140625" customWidth="1"/>
    <col min="10" max="11" width="10.42578125" customWidth="1"/>
    <col min="12" max="12" width="10.28515625" customWidth="1"/>
    <col min="13" max="14" width="9.140625" customWidth="1"/>
    <col min="15" max="15" width="11.42578125" customWidth="1"/>
    <col min="16" max="16" width="24" customWidth="1"/>
    <col min="17" max="17" width="5.42578125" customWidth="1"/>
    <col min="18" max="18" width="15.7109375" customWidth="1"/>
    <col min="19" max="19" width="7.5703125" customWidth="1"/>
    <col min="20" max="20" width="10.140625" customWidth="1"/>
    <col min="21" max="21" width="8.5703125" customWidth="1"/>
    <col min="22" max="22" width="8.28515625" customWidth="1"/>
    <col min="23" max="23" width="6.5703125" customWidth="1"/>
    <col min="24" max="24" width="9" customWidth="1"/>
    <col min="25" max="26" width="6.5703125" customWidth="1"/>
    <col min="27" max="28" width="7.5703125" customWidth="1"/>
    <col min="29" max="30" width="9.140625" customWidth="1"/>
    <col min="31" max="31" width="11.42578125" customWidth="1"/>
  </cols>
  <sheetData>
    <row r="1" spans="1:31" x14ac:dyDescent="0.25">
      <c r="A1" s="14"/>
      <c r="B1" s="15" t="s">
        <v>56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 t="s">
        <v>57</v>
      </c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x14ac:dyDescent="0.25">
      <c r="A3" s="14"/>
      <c r="B3" s="14"/>
      <c r="C3" s="16" t="s">
        <v>58</v>
      </c>
      <c r="D3" s="16" t="s">
        <v>59</v>
      </c>
      <c r="E3" s="16" t="s">
        <v>60</v>
      </c>
      <c r="F3" s="16" t="s">
        <v>61</v>
      </c>
      <c r="G3" s="16" t="s">
        <v>62</v>
      </c>
      <c r="H3" s="16" t="s">
        <v>63</v>
      </c>
      <c r="I3" s="16" t="s">
        <v>64</v>
      </c>
      <c r="J3" s="16" t="s">
        <v>65</v>
      </c>
      <c r="K3" s="16" t="s">
        <v>66</v>
      </c>
      <c r="L3" s="16" t="s">
        <v>67</v>
      </c>
      <c r="M3" s="16" t="s">
        <v>68</v>
      </c>
      <c r="N3" s="16" t="s">
        <v>69</v>
      </c>
      <c r="O3" s="16" t="s">
        <v>10</v>
      </c>
      <c r="P3" s="16" t="s">
        <v>70</v>
      </c>
      <c r="Q3" s="14"/>
      <c r="R3" s="14"/>
      <c r="S3" s="16" t="s">
        <v>58</v>
      </c>
      <c r="T3" s="16" t="s">
        <v>59</v>
      </c>
      <c r="U3" s="16" t="s">
        <v>60</v>
      </c>
      <c r="V3" s="16" t="s">
        <v>61</v>
      </c>
      <c r="W3" s="16" t="s">
        <v>62</v>
      </c>
      <c r="X3" s="16" t="s">
        <v>63</v>
      </c>
      <c r="Y3" s="16" t="s">
        <v>64</v>
      </c>
      <c r="Z3" s="16" t="s">
        <v>65</v>
      </c>
      <c r="AA3" s="16" t="s">
        <v>66</v>
      </c>
      <c r="AB3" s="16" t="s">
        <v>67</v>
      </c>
      <c r="AC3" s="16" t="s">
        <v>68</v>
      </c>
      <c r="AD3" s="16" t="s">
        <v>69</v>
      </c>
      <c r="AE3" s="15" t="s">
        <v>10</v>
      </c>
    </row>
    <row r="4" spans="1:31" x14ac:dyDescent="0.25">
      <c r="A4" s="14"/>
      <c r="B4" s="15" t="s">
        <v>25</v>
      </c>
      <c r="C4" s="17">
        <v>0.1</v>
      </c>
      <c r="D4" s="17">
        <v>7.0000000000000007E-2</v>
      </c>
      <c r="E4" s="17">
        <v>0.04</v>
      </c>
      <c r="F4" s="17">
        <v>0.02</v>
      </c>
      <c r="G4" s="17">
        <v>0.01</v>
      </c>
      <c r="H4" s="17">
        <v>0.01</v>
      </c>
      <c r="I4" s="17">
        <v>0.01</v>
      </c>
      <c r="J4" s="17">
        <v>0.01</v>
      </c>
      <c r="K4" s="17">
        <v>0.03</v>
      </c>
      <c r="L4" s="17">
        <v>0.14000000000000001</v>
      </c>
      <c r="M4" s="17">
        <v>0.25</v>
      </c>
      <c r="N4" s="17">
        <v>0.31</v>
      </c>
      <c r="O4" s="17">
        <f>SUM(C4:N4)</f>
        <v>1</v>
      </c>
      <c r="P4" s="18">
        <v>2000000</v>
      </c>
      <c r="Q4" s="14"/>
      <c r="R4" s="15" t="s">
        <v>71</v>
      </c>
      <c r="S4" s="18">
        <f t="shared" ref="S4:AD4" si="0">+C4*$P$4+$P$7/12</f>
        <v>203750</v>
      </c>
      <c r="T4" s="18">
        <f t="shared" si="0"/>
        <v>143750</v>
      </c>
      <c r="U4" s="18">
        <f t="shared" si="0"/>
        <v>83750</v>
      </c>
      <c r="V4" s="18">
        <f t="shared" si="0"/>
        <v>43750</v>
      </c>
      <c r="W4" s="18">
        <f t="shared" si="0"/>
        <v>23750</v>
      </c>
      <c r="X4" s="18">
        <f t="shared" si="0"/>
        <v>23750</v>
      </c>
      <c r="Y4" s="18">
        <f t="shared" si="0"/>
        <v>23750</v>
      </c>
      <c r="Z4" s="18">
        <f t="shared" si="0"/>
        <v>23750</v>
      </c>
      <c r="AA4" s="18">
        <f t="shared" si="0"/>
        <v>63750</v>
      </c>
      <c r="AB4" s="18">
        <f t="shared" si="0"/>
        <v>283750</v>
      </c>
      <c r="AC4" s="18">
        <f t="shared" si="0"/>
        <v>503750</v>
      </c>
      <c r="AD4" s="18">
        <f t="shared" si="0"/>
        <v>623750</v>
      </c>
      <c r="AE4" s="18">
        <f t="shared" ref="AE4:AE5" si="1">SUM(S4:AD4)</f>
        <v>2045000</v>
      </c>
    </row>
    <row r="5" spans="1:31" x14ac:dyDescent="0.25">
      <c r="A5" s="14"/>
      <c r="B5" s="15" t="s">
        <v>72</v>
      </c>
      <c r="C5" s="16" t="s">
        <v>58</v>
      </c>
      <c r="D5" s="16" t="s">
        <v>59</v>
      </c>
      <c r="E5" s="16" t="s">
        <v>60</v>
      </c>
      <c r="F5" s="16" t="s">
        <v>61</v>
      </c>
      <c r="G5" s="16" t="s">
        <v>62</v>
      </c>
      <c r="H5" s="16" t="s">
        <v>63</v>
      </c>
      <c r="I5" s="16" t="s">
        <v>64</v>
      </c>
      <c r="J5" s="16" t="s">
        <v>65</v>
      </c>
      <c r="K5" s="16" t="s">
        <v>66</v>
      </c>
      <c r="L5" s="16" t="s">
        <v>67</v>
      </c>
      <c r="M5" s="16" t="s">
        <v>68</v>
      </c>
      <c r="N5" s="16" t="s">
        <v>69</v>
      </c>
      <c r="O5" s="16" t="s">
        <v>10</v>
      </c>
      <c r="P5" s="15"/>
      <c r="Q5" s="14"/>
      <c r="R5" s="15" t="s">
        <v>73</v>
      </c>
      <c r="S5" s="19">
        <f t="shared" ref="S5:AD5" si="2">+S4/$AE$4</f>
        <v>9.9633251833740832E-2</v>
      </c>
      <c r="T5" s="19">
        <f t="shared" si="2"/>
        <v>7.029339853300734E-2</v>
      </c>
      <c r="U5" s="19">
        <f t="shared" si="2"/>
        <v>4.095354523227384E-2</v>
      </c>
      <c r="V5" s="19">
        <f t="shared" si="2"/>
        <v>2.1393643031784843E-2</v>
      </c>
      <c r="W5" s="19">
        <f t="shared" si="2"/>
        <v>1.1613691931540342E-2</v>
      </c>
      <c r="X5" s="19">
        <f t="shared" si="2"/>
        <v>1.1613691931540342E-2</v>
      </c>
      <c r="Y5" s="19">
        <f t="shared" si="2"/>
        <v>1.1613691931540342E-2</v>
      </c>
      <c r="Z5" s="19">
        <f t="shared" si="2"/>
        <v>1.1613691931540342E-2</v>
      </c>
      <c r="AA5" s="19">
        <f t="shared" si="2"/>
        <v>3.1173594132029341E-2</v>
      </c>
      <c r="AB5" s="19">
        <f t="shared" si="2"/>
        <v>0.13875305623471881</v>
      </c>
      <c r="AC5" s="19">
        <f t="shared" si="2"/>
        <v>0.24633251833740832</v>
      </c>
      <c r="AD5" s="19">
        <f t="shared" si="2"/>
        <v>0.30501222493887531</v>
      </c>
      <c r="AE5" s="19">
        <f t="shared" si="1"/>
        <v>1</v>
      </c>
    </row>
    <row r="6" spans="1:31" x14ac:dyDescent="0.25">
      <c r="A6" s="14"/>
      <c r="B6" s="20" t="s">
        <v>74</v>
      </c>
      <c r="C6" s="17">
        <v>0.02</v>
      </c>
      <c r="D6" s="17">
        <v>0.02</v>
      </c>
      <c r="E6" s="17">
        <v>0.02</v>
      </c>
      <c r="F6" s="17">
        <v>0.02</v>
      </c>
      <c r="G6" s="17">
        <v>0.02</v>
      </c>
      <c r="H6" s="17">
        <v>0.02</v>
      </c>
      <c r="I6" s="17">
        <v>0.2</v>
      </c>
      <c r="J6" s="17">
        <v>0.2</v>
      </c>
      <c r="K6" s="17">
        <v>0.2</v>
      </c>
      <c r="L6" s="17">
        <v>0.15</v>
      </c>
      <c r="M6" s="17">
        <v>0.11</v>
      </c>
      <c r="N6" s="17">
        <v>0.02</v>
      </c>
      <c r="O6" s="17">
        <f t="shared" ref="O6:O9" si="3">SUM(C6:N6)</f>
        <v>1</v>
      </c>
      <c r="P6" s="16" t="s">
        <v>75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x14ac:dyDescent="0.25">
      <c r="A7" s="14"/>
      <c r="B7" s="20" t="s">
        <v>76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0.25</v>
      </c>
      <c r="J7" s="17">
        <v>0.25</v>
      </c>
      <c r="K7" s="17">
        <v>0.25</v>
      </c>
      <c r="L7" s="17">
        <v>0.15</v>
      </c>
      <c r="M7" s="17">
        <v>0.1</v>
      </c>
      <c r="N7" s="17">
        <v>0</v>
      </c>
      <c r="O7" s="17">
        <f t="shared" si="3"/>
        <v>1</v>
      </c>
      <c r="P7" s="18">
        <f>1500000*0.03</f>
        <v>45000</v>
      </c>
      <c r="Q7" s="14"/>
      <c r="R7" s="14"/>
      <c r="S7" s="16" t="s">
        <v>58</v>
      </c>
      <c r="T7" s="16" t="s">
        <v>59</v>
      </c>
      <c r="U7" s="16" t="s">
        <v>60</v>
      </c>
      <c r="V7" s="16" t="s">
        <v>61</v>
      </c>
      <c r="W7" s="16" t="s">
        <v>62</v>
      </c>
      <c r="X7" s="16" t="s">
        <v>63</v>
      </c>
      <c r="Y7" s="16" t="s">
        <v>64</v>
      </c>
      <c r="Z7" s="16" t="s">
        <v>65</v>
      </c>
      <c r="AA7" s="16" t="s">
        <v>66</v>
      </c>
      <c r="AB7" s="16" t="s">
        <v>67</v>
      </c>
      <c r="AC7" s="16" t="s">
        <v>68</v>
      </c>
      <c r="AD7" s="16" t="s">
        <v>69</v>
      </c>
      <c r="AE7" s="15" t="s">
        <v>10</v>
      </c>
    </row>
    <row r="8" spans="1:31" x14ac:dyDescent="0.25">
      <c r="A8" s="14"/>
      <c r="B8" s="20" t="s">
        <v>77</v>
      </c>
      <c r="C8" s="17">
        <v>0.02</v>
      </c>
      <c r="D8" s="17">
        <v>0.02</v>
      </c>
      <c r="E8" s="17">
        <v>0.02</v>
      </c>
      <c r="F8" s="17">
        <v>0.02</v>
      </c>
      <c r="G8" s="17">
        <v>0.02</v>
      </c>
      <c r="H8" s="17">
        <v>0.02</v>
      </c>
      <c r="I8" s="17">
        <v>0.2</v>
      </c>
      <c r="J8" s="17">
        <v>0.2</v>
      </c>
      <c r="K8" s="17">
        <v>0.2</v>
      </c>
      <c r="L8" s="17">
        <v>0.15</v>
      </c>
      <c r="M8" s="17">
        <v>0.11</v>
      </c>
      <c r="N8" s="17">
        <v>0.02</v>
      </c>
      <c r="O8" s="17">
        <f t="shared" si="3"/>
        <v>1</v>
      </c>
      <c r="P8" s="15"/>
      <c r="Q8" s="14"/>
      <c r="R8" s="15" t="s">
        <v>78</v>
      </c>
      <c r="S8" s="18">
        <f t="shared" ref="S8:AD8" si="4">+S4*$B$18</f>
        <v>580687.5</v>
      </c>
      <c r="T8" s="18">
        <f t="shared" si="4"/>
        <v>409687.5</v>
      </c>
      <c r="U8" s="18">
        <f t="shared" si="4"/>
        <v>238687.5</v>
      </c>
      <c r="V8" s="18">
        <f t="shared" si="4"/>
        <v>124687.5</v>
      </c>
      <c r="W8" s="18">
        <f t="shared" si="4"/>
        <v>67687.5</v>
      </c>
      <c r="X8" s="18">
        <f t="shared" si="4"/>
        <v>67687.5</v>
      </c>
      <c r="Y8" s="18">
        <f t="shared" si="4"/>
        <v>67687.5</v>
      </c>
      <c r="Z8" s="18">
        <f t="shared" si="4"/>
        <v>67687.5</v>
      </c>
      <c r="AA8" s="18">
        <f t="shared" si="4"/>
        <v>181687.5</v>
      </c>
      <c r="AB8" s="18">
        <f t="shared" si="4"/>
        <v>808687.5</v>
      </c>
      <c r="AC8" s="18">
        <f t="shared" si="4"/>
        <v>1435687.5</v>
      </c>
      <c r="AD8" s="18">
        <f t="shared" si="4"/>
        <v>1777687.5</v>
      </c>
      <c r="AE8" s="18">
        <f t="shared" ref="AE8:AE9" si="5">SUM(S8:AD8)</f>
        <v>5828250</v>
      </c>
    </row>
    <row r="9" spans="1:31" x14ac:dyDescent="0.25">
      <c r="A9" s="14"/>
      <c r="B9" s="20" t="s">
        <v>79</v>
      </c>
      <c r="C9" s="17"/>
      <c r="D9" s="17"/>
      <c r="E9" s="17"/>
      <c r="F9" s="17"/>
      <c r="G9" s="17">
        <v>0.5</v>
      </c>
      <c r="H9" s="17">
        <v>0.5</v>
      </c>
      <c r="I9" s="17"/>
      <c r="J9" s="17"/>
      <c r="K9" s="17"/>
      <c r="L9" s="17"/>
      <c r="M9" s="17"/>
      <c r="N9" s="17"/>
      <c r="O9" s="17">
        <f t="shared" si="3"/>
        <v>1</v>
      </c>
      <c r="P9" s="21"/>
      <c r="Q9" s="14"/>
      <c r="R9" s="15" t="s">
        <v>73</v>
      </c>
      <c r="S9" s="19">
        <f t="shared" ref="S9:AD9" si="6">+S8/$AE$8</f>
        <v>9.9633251833740832E-2</v>
      </c>
      <c r="T9" s="19">
        <f t="shared" si="6"/>
        <v>7.029339853300734E-2</v>
      </c>
      <c r="U9" s="19">
        <f t="shared" si="6"/>
        <v>4.095354523227384E-2</v>
      </c>
      <c r="V9" s="19">
        <f t="shared" si="6"/>
        <v>2.1393643031784843E-2</v>
      </c>
      <c r="W9" s="19">
        <f t="shared" si="6"/>
        <v>1.1613691931540342E-2</v>
      </c>
      <c r="X9" s="19">
        <f t="shared" si="6"/>
        <v>1.1613691931540342E-2</v>
      </c>
      <c r="Y9" s="19">
        <f t="shared" si="6"/>
        <v>1.1613691931540342E-2</v>
      </c>
      <c r="Z9" s="19">
        <f t="shared" si="6"/>
        <v>1.1613691931540342E-2</v>
      </c>
      <c r="AA9" s="19">
        <f t="shared" si="6"/>
        <v>3.1173594132029341E-2</v>
      </c>
      <c r="AB9" s="19">
        <f t="shared" si="6"/>
        <v>0.13875305623471881</v>
      </c>
      <c r="AC9" s="19">
        <f t="shared" si="6"/>
        <v>0.24633251833740832</v>
      </c>
      <c r="AD9" s="19">
        <f t="shared" si="6"/>
        <v>0.30501222493887531</v>
      </c>
      <c r="AE9" s="19">
        <f t="shared" si="5"/>
        <v>1</v>
      </c>
    </row>
    <row r="10" spans="1:31" x14ac:dyDescent="0.25">
      <c r="A10" s="14"/>
      <c r="B10" s="20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1"/>
      <c r="Q10" s="14"/>
      <c r="R10" s="15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x14ac:dyDescent="0.25">
      <c r="A11" s="14"/>
      <c r="B11" s="20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1"/>
      <c r="Q11" s="14"/>
      <c r="R11" s="15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25">
      <c r="A12" s="14"/>
      <c r="B12" s="2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1"/>
      <c r="Q12" s="14"/>
      <c r="R12" s="15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x14ac:dyDescent="0.25">
      <c r="A13" s="14"/>
      <c r="B13" s="20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1"/>
      <c r="Q13" s="14"/>
      <c r="R13" s="15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x14ac:dyDescent="0.25">
      <c r="A14" s="14"/>
      <c r="B14" s="14"/>
      <c r="C14" s="14"/>
      <c r="D14" s="14"/>
      <c r="E14" s="2" t="s">
        <v>0</v>
      </c>
      <c r="F14" s="1"/>
      <c r="H14" s="2" t="s">
        <v>1</v>
      </c>
      <c r="I14" s="14"/>
      <c r="J14" s="14"/>
      <c r="K14" s="14"/>
      <c r="L14" s="14"/>
      <c r="M14" s="14"/>
      <c r="N14" s="14"/>
      <c r="O14" s="14"/>
      <c r="P14" s="21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 ht="18.75" x14ac:dyDescent="0.3">
      <c r="A15" s="15"/>
      <c r="B15" s="22" t="s">
        <v>80</v>
      </c>
      <c r="C15" s="14"/>
      <c r="D15" s="14"/>
      <c r="E15" s="2" t="s">
        <v>2</v>
      </c>
      <c r="F15" s="1"/>
      <c r="G15" s="1"/>
      <c r="H15" s="1"/>
      <c r="I15" s="14"/>
      <c r="J15" s="14"/>
      <c r="K15" s="14"/>
      <c r="L15" s="14"/>
      <c r="M15" s="14"/>
      <c r="N15" s="14"/>
      <c r="O15" s="14"/>
      <c r="P15" s="21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ht="18.75" x14ac:dyDescent="0.3">
      <c r="A16" s="20" t="s">
        <v>25</v>
      </c>
      <c r="B16" s="23">
        <v>5700000</v>
      </c>
      <c r="C16" s="14"/>
      <c r="D16" s="14"/>
      <c r="E16" s="2" t="s">
        <v>81</v>
      </c>
      <c r="F16" s="1"/>
      <c r="G16" s="1"/>
      <c r="H16" s="1"/>
      <c r="I16" s="14"/>
      <c r="J16" s="14"/>
      <c r="K16" s="14"/>
      <c r="L16" s="14"/>
      <c r="M16" s="14"/>
      <c r="N16" s="14"/>
      <c r="O16" s="14"/>
      <c r="P16" s="21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ht="18.75" x14ac:dyDescent="0.3">
      <c r="A17" s="20" t="s">
        <v>70</v>
      </c>
      <c r="B17" s="23">
        <v>2000000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21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ht="18.75" x14ac:dyDescent="0.3">
      <c r="A18" s="20" t="s">
        <v>82</v>
      </c>
      <c r="B18" s="24">
        <f>+B16/B17</f>
        <v>2.85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21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ht="18.75" x14ac:dyDescent="0.3">
      <c r="A19" s="20" t="s">
        <v>83</v>
      </c>
      <c r="B19" s="23">
        <f>SUM(B20:B23)</f>
        <v>4300000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1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ht="18.75" x14ac:dyDescent="0.3">
      <c r="A20" s="20" t="s">
        <v>74</v>
      </c>
      <c r="B20" s="23">
        <v>1000000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21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ht="15.75" customHeight="1" x14ac:dyDescent="0.3">
      <c r="A21" s="20" t="s">
        <v>76</v>
      </c>
      <c r="B21" s="23">
        <v>800000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1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ht="15.75" customHeight="1" x14ac:dyDescent="0.3">
      <c r="A22" s="20" t="s">
        <v>77</v>
      </c>
      <c r="B22" s="23">
        <v>1200000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1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ht="15.75" customHeight="1" x14ac:dyDescent="0.3">
      <c r="A23" s="20" t="s">
        <v>84</v>
      </c>
      <c r="B23" s="23">
        <v>1300000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1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5.75" customHeight="1" x14ac:dyDescent="0.3">
      <c r="A24" s="20"/>
      <c r="B24" s="2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1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ht="15.75" customHeight="1" x14ac:dyDescent="0.3">
      <c r="A25" s="20"/>
      <c r="B25" s="24" t="s">
        <v>85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21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ht="15.75" customHeight="1" x14ac:dyDescent="0.3">
      <c r="A26" s="20" t="s">
        <v>86</v>
      </c>
      <c r="B26" s="23">
        <v>45000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1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ht="15.75" customHeight="1" x14ac:dyDescent="0.3">
      <c r="A27" s="20" t="s">
        <v>87</v>
      </c>
      <c r="B27" s="24">
        <f>+B26*B18</f>
        <v>128250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1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1:31" ht="15.75" customHeight="1" x14ac:dyDescent="0.3">
      <c r="A28" s="20" t="s">
        <v>88</v>
      </c>
      <c r="B28" s="23">
        <f>+B27+B16</f>
        <v>5828250</v>
      </c>
      <c r="C28" s="18">
        <f t="shared" ref="C28:N28" si="7">+S8</f>
        <v>580687.5</v>
      </c>
      <c r="D28" s="18">
        <f t="shared" si="7"/>
        <v>409687.5</v>
      </c>
      <c r="E28" s="18">
        <f t="shared" si="7"/>
        <v>238687.5</v>
      </c>
      <c r="F28" s="18">
        <f t="shared" si="7"/>
        <v>124687.5</v>
      </c>
      <c r="G28" s="18">
        <f t="shared" si="7"/>
        <v>67687.5</v>
      </c>
      <c r="H28" s="18">
        <f t="shared" si="7"/>
        <v>67687.5</v>
      </c>
      <c r="I28" s="18">
        <f t="shared" si="7"/>
        <v>67687.5</v>
      </c>
      <c r="J28" s="18">
        <f t="shared" si="7"/>
        <v>67687.5</v>
      </c>
      <c r="K28" s="18">
        <f t="shared" si="7"/>
        <v>181687.5</v>
      </c>
      <c r="L28" s="18">
        <f t="shared" si="7"/>
        <v>808687.5</v>
      </c>
      <c r="M28" s="18">
        <f t="shared" si="7"/>
        <v>1435687.5</v>
      </c>
      <c r="N28" s="18">
        <f t="shared" si="7"/>
        <v>1777687.5</v>
      </c>
      <c r="O28" s="18">
        <f t="shared" ref="O28:O33" si="8">SUM(C28:N28)</f>
        <v>5828250</v>
      </c>
      <c r="P28" s="21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 ht="15.75" customHeight="1" x14ac:dyDescent="0.3">
      <c r="A29" s="20" t="s">
        <v>83</v>
      </c>
      <c r="B29" s="23">
        <f t="shared" ref="B29:N29" si="9">SUM(B30:B33)</f>
        <v>4339000</v>
      </c>
      <c r="C29" s="18">
        <f t="shared" si="9"/>
        <v>44000</v>
      </c>
      <c r="D29" s="18">
        <f t="shared" si="9"/>
        <v>44000</v>
      </c>
      <c r="E29" s="18">
        <f t="shared" si="9"/>
        <v>44000</v>
      </c>
      <c r="F29" s="18">
        <f t="shared" si="9"/>
        <v>44000</v>
      </c>
      <c r="G29" s="18">
        <f t="shared" si="9"/>
        <v>713500</v>
      </c>
      <c r="H29" s="18">
        <f t="shared" si="9"/>
        <v>713500</v>
      </c>
      <c r="I29" s="18">
        <f t="shared" si="9"/>
        <v>640000</v>
      </c>
      <c r="J29" s="18">
        <f t="shared" si="9"/>
        <v>640000</v>
      </c>
      <c r="K29" s="18">
        <f t="shared" si="9"/>
        <v>640000</v>
      </c>
      <c r="L29" s="18">
        <f t="shared" si="9"/>
        <v>450000</v>
      </c>
      <c r="M29" s="18">
        <f t="shared" si="9"/>
        <v>322000</v>
      </c>
      <c r="N29" s="18">
        <f t="shared" si="9"/>
        <v>44000</v>
      </c>
      <c r="O29" s="18">
        <f t="shared" si="8"/>
        <v>4339000</v>
      </c>
      <c r="P29" s="21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ht="15.75" customHeight="1" x14ac:dyDescent="0.3">
      <c r="A30" s="20" t="s">
        <v>74</v>
      </c>
      <c r="B30" s="23">
        <v>1000000</v>
      </c>
      <c r="C30" s="18">
        <f t="shared" ref="C30:N30" si="10">+$B$30*C6</f>
        <v>20000</v>
      </c>
      <c r="D30" s="18">
        <f t="shared" si="10"/>
        <v>20000</v>
      </c>
      <c r="E30" s="18">
        <f t="shared" si="10"/>
        <v>20000</v>
      </c>
      <c r="F30" s="18">
        <f t="shared" si="10"/>
        <v>20000</v>
      </c>
      <c r="G30" s="18">
        <f t="shared" si="10"/>
        <v>20000</v>
      </c>
      <c r="H30" s="18">
        <f t="shared" si="10"/>
        <v>20000</v>
      </c>
      <c r="I30" s="18">
        <f t="shared" si="10"/>
        <v>200000</v>
      </c>
      <c r="J30" s="18">
        <f t="shared" si="10"/>
        <v>200000</v>
      </c>
      <c r="K30" s="18">
        <f t="shared" si="10"/>
        <v>200000</v>
      </c>
      <c r="L30" s="18">
        <f t="shared" si="10"/>
        <v>150000</v>
      </c>
      <c r="M30" s="18">
        <f t="shared" si="10"/>
        <v>110000</v>
      </c>
      <c r="N30" s="18">
        <f t="shared" si="10"/>
        <v>20000</v>
      </c>
      <c r="O30" s="18">
        <f t="shared" si="8"/>
        <v>1000000</v>
      </c>
      <c r="P30" s="21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ht="15.75" customHeight="1" x14ac:dyDescent="0.3">
      <c r="A31" s="20" t="s">
        <v>76</v>
      </c>
      <c r="B31" s="23">
        <v>800000</v>
      </c>
      <c r="C31" s="18">
        <f t="shared" ref="C31:N31" si="11">+$B$31*C7</f>
        <v>0</v>
      </c>
      <c r="D31" s="18">
        <f t="shared" si="11"/>
        <v>0</v>
      </c>
      <c r="E31" s="18">
        <f t="shared" si="11"/>
        <v>0</v>
      </c>
      <c r="F31" s="18">
        <f t="shared" si="11"/>
        <v>0</v>
      </c>
      <c r="G31" s="18">
        <f t="shared" si="11"/>
        <v>0</v>
      </c>
      <c r="H31" s="18">
        <f t="shared" si="11"/>
        <v>0</v>
      </c>
      <c r="I31" s="18">
        <f t="shared" si="11"/>
        <v>200000</v>
      </c>
      <c r="J31" s="18">
        <f t="shared" si="11"/>
        <v>200000</v>
      </c>
      <c r="K31" s="18">
        <f t="shared" si="11"/>
        <v>200000</v>
      </c>
      <c r="L31" s="18">
        <f t="shared" si="11"/>
        <v>120000</v>
      </c>
      <c r="M31" s="18">
        <f t="shared" si="11"/>
        <v>80000</v>
      </c>
      <c r="N31" s="18">
        <f t="shared" si="11"/>
        <v>0</v>
      </c>
      <c r="O31" s="18">
        <f t="shared" si="8"/>
        <v>800000</v>
      </c>
      <c r="P31" s="21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 ht="15.75" customHeight="1" x14ac:dyDescent="0.3">
      <c r="A32" s="20" t="s">
        <v>77</v>
      </c>
      <c r="B32" s="23">
        <v>1200000</v>
      </c>
      <c r="C32" s="18">
        <f t="shared" ref="C32:N32" si="12">+$B$32*C8</f>
        <v>24000</v>
      </c>
      <c r="D32" s="18">
        <f t="shared" si="12"/>
        <v>24000</v>
      </c>
      <c r="E32" s="18">
        <f t="shared" si="12"/>
        <v>24000</v>
      </c>
      <c r="F32" s="18">
        <f t="shared" si="12"/>
        <v>24000</v>
      </c>
      <c r="G32" s="18">
        <f t="shared" si="12"/>
        <v>24000</v>
      </c>
      <c r="H32" s="18">
        <f t="shared" si="12"/>
        <v>24000</v>
      </c>
      <c r="I32" s="18">
        <f t="shared" si="12"/>
        <v>240000</v>
      </c>
      <c r="J32" s="18">
        <f t="shared" si="12"/>
        <v>240000</v>
      </c>
      <c r="K32" s="18">
        <f t="shared" si="12"/>
        <v>240000</v>
      </c>
      <c r="L32" s="18">
        <f t="shared" si="12"/>
        <v>180000</v>
      </c>
      <c r="M32" s="18">
        <f t="shared" si="12"/>
        <v>132000</v>
      </c>
      <c r="N32" s="18">
        <f t="shared" si="12"/>
        <v>24000</v>
      </c>
      <c r="O32" s="18">
        <f t="shared" si="8"/>
        <v>1200000</v>
      </c>
      <c r="P32" s="21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 ht="15.75" customHeight="1" x14ac:dyDescent="0.3">
      <c r="A33" s="20" t="s">
        <v>84</v>
      </c>
      <c r="B33" s="23">
        <f>+B23*1.03</f>
        <v>1339000</v>
      </c>
      <c r="C33" s="18">
        <f t="shared" ref="C33:N33" si="13">+$B$33*C9</f>
        <v>0</v>
      </c>
      <c r="D33" s="18">
        <f t="shared" si="13"/>
        <v>0</v>
      </c>
      <c r="E33" s="18">
        <f t="shared" si="13"/>
        <v>0</v>
      </c>
      <c r="F33" s="18">
        <f t="shared" si="13"/>
        <v>0</v>
      </c>
      <c r="G33" s="18">
        <f t="shared" si="13"/>
        <v>669500</v>
      </c>
      <c r="H33" s="18">
        <f t="shared" si="13"/>
        <v>669500</v>
      </c>
      <c r="I33" s="18">
        <f t="shared" si="13"/>
        <v>0</v>
      </c>
      <c r="J33" s="18">
        <f t="shared" si="13"/>
        <v>0</v>
      </c>
      <c r="K33" s="18">
        <f t="shared" si="13"/>
        <v>0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8">
        <f t="shared" si="8"/>
        <v>1339000</v>
      </c>
      <c r="P33" s="21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ht="15.75" customHeight="1" x14ac:dyDescent="0.3">
      <c r="A34" s="20" t="s">
        <v>29</v>
      </c>
      <c r="B34" s="23">
        <f t="shared" ref="B34:O34" si="14">+B28-B29</f>
        <v>1489250</v>
      </c>
      <c r="C34" s="18">
        <f t="shared" si="14"/>
        <v>536687.5</v>
      </c>
      <c r="D34" s="18">
        <f t="shared" si="14"/>
        <v>365687.5</v>
      </c>
      <c r="E34" s="18">
        <f t="shared" si="14"/>
        <v>194687.5</v>
      </c>
      <c r="F34" s="18">
        <f t="shared" si="14"/>
        <v>80687.5</v>
      </c>
      <c r="G34" s="18">
        <f t="shared" si="14"/>
        <v>-645812.5</v>
      </c>
      <c r="H34" s="18">
        <f t="shared" si="14"/>
        <v>-645812.5</v>
      </c>
      <c r="I34" s="18">
        <f t="shared" si="14"/>
        <v>-572312.5</v>
      </c>
      <c r="J34" s="18">
        <f t="shared" si="14"/>
        <v>-572312.5</v>
      </c>
      <c r="K34" s="18">
        <f t="shared" si="14"/>
        <v>-458312.5</v>
      </c>
      <c r="L34" s="18">
        <f t="shared" si="14"/>
        <v>358687.5</v>
      </c>
      <c r="M34" s="18">
        <f t="shared" si="14"/>
        <v>1113687.5</v>
      </c>
      <c r="N34" s="18">
        <f t="shared" si="14"/>
        <v>1733687.5</v>
      </c>
      <c r="O34" s="18">
        <f t="shared" si="14"/>
        <v>1489250</v>
      </c>
      <c r="P34" s="21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ht="15.75" customHeight="1" x14ac:dyDescent="0.25">
      <c r="A35" s="20" t="s">
        <v>89</v>
      </c>
      <c r="B35" s="14"/>
      <c r="C35" s="18">
        <f>+C34</f>
        <v>536687.5</v>
      </c>
      <c r="D35" s="18">
        <f t="shared" ref="D35:O35" si="15">+C35+D34</f>
        <v>902375</v>
      </c>
      <c r="E35" s="18">
        <f t="shared" si="15"/>
        <v>1097062.5</v>
      </c>
      <c r="F35" s="18">
        <f t="shared" si="15"/>
        <v>1177750</v>
      </c>
      <c r="G35" s="18">
        <f t="shared" si="15"/>
        <v>531937.5</v>
      </c>
      <c r="H35" s="18">
        <f t="shared" si="15"/>
        <v>-113875</v>
      </c>
      <c r="I35" s="18">
        <f t="shared" si="15"/>
        <v>-686187.5</v>
      </c>
      <c r="J35" s="18">
        <f t="shared" si="15"/>
        <v>-1258500</v>
      </c>
      <c r="K35" s="18">
        <f t="shared" si="15"/>
        <v>-1716812.5</v>
      </c>
      <c r="L35" s="18">
        <f t="shared" si="15"/>
        <v>-1358125</v>
      </c>
      <c r="M35" s="18">
        <f t="shared" si="15"/>
        <v>-244437.5</v>
      </c>
      <c r="N35" s="18">
        <f t="shared" si="15"/>
        <v>1489250</v>
      </c>
      <c r="O35" s="18">
        <f t="shared" si="15"/>
        <v>2978500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15.75" customHeight="1" x14ac:dyDescent="0.3">
      <c r="A36" s="14"/>
      <c r="B36" s="14"/>
      <c r="C36" s="14"/>
      <c r="D36" s="2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ht="15.7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ht="15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ht="15.7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ht="15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 ht="15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 ht="15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ht="15.7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 ht="15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 ht="15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31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31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31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:31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:31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:31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:31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:31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:31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:31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:31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:31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:31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:31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:31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:31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31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31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31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31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:31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:31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:31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31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31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31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:31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:31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:31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:31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31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:31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:31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:31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:31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:31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:31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:31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:31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:31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:31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:31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:31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:31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:31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:31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:31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:31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:31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:31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:31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:31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:31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:31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:31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:31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:31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:31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:31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:31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:31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:31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:31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:31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:31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:31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:31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:31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:31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:31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:31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:31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:31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:31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:31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:31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:31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:31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:31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:31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:31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:31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:31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:31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:31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:31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:31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:31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:31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:31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:31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:31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:31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:31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:31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:31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:31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:31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:31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:31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:31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:31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:31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:31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:31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:31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:31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:31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:31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:31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:31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:31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:31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:31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:31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:31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:31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:31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:31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:31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:31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:31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:31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:31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:31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:31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:31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</row>
    <row r="195" spans="1:31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</row>
    <row r="196" spans="1:31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</row>
    <row r="197" spans="1:31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</row>
    <row r="198" spans="1:31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</row>
    <row r="199" spans="1:31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</row>
    <row r="200" spans="1:31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</row>
    <row r="201" spans="1:31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:31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</row>
    <row r="203" spans="1:31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</row>
    <row r="204" spans="1:31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</row>
    <row r="205" spans="1:31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</row>
    <row r="206" spans="1:31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:31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:31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:31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:31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:31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  <row r="212" spans="1:31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:31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</row>
    <row r="214" spans="1:31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</row>
    <row r="215" spans="1:31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</row>
    <row r="216" spans="1:31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</row>
    <row r="217" spans="1:31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</row>
    <row r="218" spans="1:31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</row>
    <row r="219" spans="1:31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</row>
    <row r="220" spans="1:31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</row>
    <row r="221" spans="1:31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</row>
    <row r="222" spans="1:31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</row>
    <row r="223" spans="1:31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</row>
    <row r="224" spans="1:31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</row>
    <row r="225" spans="1:31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</row>
    <row r="226" spans="1:31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</row>
    <row r="227" spans="1:31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</row>
    <row r="228" spans="1:31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</row>
    <row r="229" spans="1:31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</row>
    <row r="230" spans="1:31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</row>
    <row r="231" spans="1:31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</row>
    <row r="232" spans="1:31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</row>
    <row r="233" spans="1:31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</row>
    <row r="234" spans="1:31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</row>
    <row r="235" spans="1:31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</row>
    <row r="236" spans="1:31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</row>
    <row r="237" spans="1:31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</row>
    <row r="238" spans="1:31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</row>
    <row r="239" spans="1:31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</row>
    <row r="240" spans="1:31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</row>
    <row r="241" spans="1:31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</row>
    <row r="242" spans="1:31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</row>
    <row r="243" spans="1:31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</row>
    <row r="244" spans="1:31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</row>
    <row r="245" spans="1:31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</row>
    <row r="246" spans="1:31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</row>
    <row r="247" spans="1:31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</row>
    <row r="248" spans="1:31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</row>
    <row r="249" spans="1:31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</row>
    <row r="250" spans="1:31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</row>
    <row r="251" spans="1:31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</row>
    <row r="252" spans="1:31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</row>
    <row r="253" spans="1:31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</row>
    <row r="254" spans="1:31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</row>
    <row r="255" spans="1:31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</row>
    <row r="256" spans="1:31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</row>
    <row r="257" spans="1:31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</row>
    <row r="258" spans="1:31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</row>
    <row r="259" spans="1:31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</row>
    <row r="260" spans="1:31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</row>
    <row r="261" spans="1:31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</row>
    <row r="262" spans="1:31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</row>
    <row r="263" spans="1:31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</row>
    <row r="264" spans="1:31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</row>
    <row r="265" spans="1:31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</row>
    <row r="266" spans="1:31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</row>
    <row r="267" spans="1:31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</row>
    <row r="268" spans="1:31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</row>
    <row r="269" spans="1:31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</row>
    <row r="270" spans="1:31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</row>
    <row r="271" spans="1:31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</row>
    <row r="272" spans="1:31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</row>
    <row r="273" spans="1:31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</row>
    <row r="274" spans="1:31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</row>
    <row r="275" spans="1:31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</row>
    <row r="276" spans="1:31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</row>
    <row r="277" spans="1:31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</row>
    <row r="278" spans="1:31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</row>
    <row r="279" spans="1:31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</row>
    <row r="280" spans="1:31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</row>
    <row r="281" spans="1:31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</row>
    <row r="282" spans="1:31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</row>
    <row r="283" spans="1:31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</row>
    <row r="284" spans="1:31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</row>
    <row r="285" spans="1:31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</row>
    <row r="286" spans="1:31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</row>
    <row r="287" spans="1:31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</row>
    <row r="288" spans="1:31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</row>
    <row r="289" spans="1:31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</row>
    <row r="290" spans="1:31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</row>
    <row r="291" spans="1:31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</row>
    <row r="292" spans="1:31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</row>
    <row r="293" spans="1:31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</row>
    <row r="294" spans="1:31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</row>
    <row r="295" spans="1:31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</row>
    <row r="296" spans="1:31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</row>
    <row r="297" spans="1:31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</row>
    <row r="298" spans="1:31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</row>
    <row r="299" spans="1:31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:31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</row>
    <row r="301" spans="1:31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</row>
    <row r="302" spans="1:31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</row>
    <row r="303" spans="1:31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</row>
    <row r="304" spans="1:31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</row>
    <row r="305" spans="1:31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</row>
    <row r="306" spans="1:31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</row>
    <row r="307" spans="1:31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</row>
    <row r="308" spans="1:31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</row>
    <row r="309" spans="1:31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</row>
    <row r="310" spans="1:31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</row>
    <row r="311" spans="1:31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</row>
    <row r="312" spans="1:31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</row>
    <row r="313" spans="1:31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</row>
    <row r="314" spans="1:31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</row>
    <row r="315" spans="1:31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</row>
    <row r="316" spans="1:31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</row>
    <row r="317" spans="1:31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</row>
    <row r="318" spans="1:31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</row>
    <row r="319" spans="1:31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</row>
    <row r="320" spans="1:31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</row>
    <row r="321" spans="1:31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</row>
    <row r="322" spans="1:31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</row>
    <row r="323" spans="1:31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</row>
    <row r="324" spans="1:31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</row>
    <row r="325" spans="1:31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</row>
    <row r="326" spans="1:31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</row>
    <row r="327" spans="1:31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</row>
    <row r="328" spans="1:31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</row>
    <row r="329" spans="1:31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</row>
    <row r="330" spans="1:31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</row>
    <row r="331" spans="1:31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</row>
    <row r="332" spans="1:31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</row>
    <row r="333" spans="1:31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</row>
    <row r="334" spans="1:31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</row>
    <row r="335" spans="1:31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</row>
    <row r="336" spans="1:31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</row>
    <row r="337" spans="1:31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</row>
    <row r="338" spans="1:31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</row>
    <row r="339" spans="1:31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</row>
    <row r="340" spans="1:31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</row>
    <row r="341" spans="1:31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</row>
    <row r="342" spans="1:31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</row>
    <row r="343" spans="1:31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</row>
    <row r="344" spans="1:31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</row>
    <row r="345" spans="1:31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</row>
    <row r="346" spans="1:31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</row>
    <row r="347" spans="1:31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</row>
    <row r="348" spans="1:31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</row>
    <row r="349" spans="1:31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</row>
    <row r="350" spans="1:31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</row>
    <row r="351" spans="1:31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</row>
    <row r="352" spans="1:31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</row>
    <row r="353" spans="1:31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</row>
    <row r="354" spans="1:31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</row>
    <row r="355" spans="1:31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</row>
    <row r="356" spans="1:31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</row>
    <row r="357" spans="1:31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</row>
    <row r="358" spans="1:31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</row>
    <row r="359" spans="1:31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</row>
    <row r="360" spans="1:31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</row>
    <row r="361" spans="1:31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</row>
    <row r="362" spans="1:31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</row>
    <row r="363" spans="1:31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</row>
    <row r="364" spans="1:31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</row>
    <row r="365" spans="1:31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</row>
    <row r="366" spans="1:31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</row>
    <row r="367" spans="1:31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</row>
    <row r="368" spans="1:31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</row>
    <row r="369" spans="1:31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</row>
    <row r="370" spans="1:31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</row>
    <row r="371" spans="1:31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</row>
    <row r="372" spans="1:31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</row>
    <row r="373" spans="1:31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</row>
    <row r="374" spans="1:31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</row>
    <row r="375" spans="1:31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</row>
    <row r="376" spans="1:31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</row>
    <row r="377" spans="1:31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</row>
    <row r="378" spans="1:31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</row>
    <row r="379" spans="1:31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</row>
    <row r="380" spans="1:31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</row>
    <row r="381" spans="1:31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</row>
    <row r="382" spans="1:31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</row>
    <row r="383" spans="1:31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</row>
    <row r="384" spans="1:31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</row>
    <row r="385" spans="1:31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</row>
    <row r="386" spans="1:31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</row>
    <row r="387" spans="1:31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</row>
    <row r="388" spans="1:31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</row>
    <row r="389" spans="1:31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</row>
    <row r="390" spans="1:31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</row>
    <row r="391" spans="1:31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</row>
    <row r="392" spans="1:31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</row>
    <row r="393" spans="1:31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</row>
    <row r="394" spans="1:31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</row>
    <row r="395" spans="1:31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</row>
    <row r="396" spans="1:31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</row>
    <row r="397" spans="1:31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</row>
    <row r="398" spans="1:31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</row>
    <row r="399" spans="1:31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</row>
    <row r="400" spans="1:31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</row>
    <row r="401" spans="1:31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</row>
    <row r="402" spans="1:31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</row>
    <row r="403" spans="1:31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</row>
    <row r="404" spans="1:31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</row>
    <row r="405" spans="1:31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</row>
    <row r="406" spans="1:31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</row>
    <row r="407" spans="1:31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</row>
    <row r="408" spans="1:31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</row>
    <row r="409" spans="1:31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</row>
    <row r="410" spans="1:31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</row>
    <row r="411" spans="1:31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</row>
    <row r="412" spans="1:31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</row>
    <row r="413" spans="1:31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</row>
    <row r="414" spans="1:31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</row>
    <row r="415" spans="1:31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</row>
    <row r="416" spans="1:31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</row>
    <row r="417" spans="1:31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</row>
    <row r="418" spans="1:31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</row>
    <row r="419" spans="1:31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</row>
    <row r="420" spans="1:31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</row>
    <row r="421" spans="1:31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</row>
    <row r="422" spans="1:31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</row>
    <row r="423" spans="1:31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</row>
    <row r="424" spans="1:31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</row>
    <row r="425" spans="1:31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</row>
    <row r="426" spans="1:31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</row>
    <row r="427" spans="1:31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</row>
    <row r="428" spans="1:31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</row>
    <row r="429" spans="1:31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</row>
    <row r="430" spans="1:31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</row>
    <row r="431" spans="1:31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</row>
    <row r="432" spans="1:31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</row>
    <row r="433" spans="1:31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</row>
    <row r="434" spans="1:31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</row>
    <row r="435" spans="1:31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</row>
    <row r="436" spans="1:31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</row>
    <row r="437" spans="1:31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</row>
    <row r="438" spans="1:31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</row>
    <row r="439" spans="1:31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</row>
    <row r="440" spans="1:31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</row>
    <row r="441" spans="1:31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</row>
    <row r="442" spans="1:31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</row>
    <row r="443" spans="1:31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</row>
    <row r="444" spans="1:31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</row>
    <row r="445" spans="1:31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</row>
    <row r="446" spans="1:31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</row>
    <row r="447" spans="1:31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</row>
    <row r="448" spans="1:31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</row>
    <row r="449" spans="1:31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</row>
    <row r="450" spans="1:31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</row>
    <row r="451" spans="1:31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</row>
    <row r="452" spans="1:31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</row>
    <row r="453" spans="1:31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</row>
    <row r="454" spans="1:31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</row>
    <row r="455" spans="1:31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</row>
    <row r="456" spans="1:31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</row>
    <row r="457" spans="1:31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</row>
    <row r="458" spans="1:31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</row>
    <row r="459" spans="1:31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</row>
    <row r="460" spans="1:31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</row>
    <row r="461" spans="1:31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</row>
    <row r="462" spans="1:31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</row>
    <row r="463" spans="1:31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</row>
    <row r="464" spans="1:31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</row>
    <row r="465" spans="1:31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</row>
    <row r="466" spans="1:31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</row>
    <row r="467" spans="1:31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</row>
    <row r="468" spans="1:31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</row>
    <row r="469" spans="1:31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</row>
    <row r="470" spans="1:31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</row>
    <row r="471" spans="1:31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</row>
    <row r="472" spans="1:31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</row>
    <row r="473" spans="1:31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</row>
    <row r="474" spans="1:31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</row>
    <row r="475" spans="1:31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</row>
    <row r="476" spans="1:31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</row>
    <row r="477" spans="1:31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</row>
    <row r="478" spans="1:31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</row>
    <row r="479" spans="1:31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</row>
    <row r="480" spans="1:31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</row>
    <row r="481" spans="1:31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</row>
    <row r="482" spans="1:31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</row>
    <row r="483" spans="1:31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</row>
    <row r="484" spans="1:31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</row>
    <row r="485" spans="1:31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</row>
    <row r="486" spans="1:31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</row>
    <row r="487" spans="1:31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</row>
    <row r="488" spans="1:31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</row>
    <row r="489" spans="1:31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</row>
    <row r="490" spans="1:31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</row>
    <row r="491" spans="1:31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</row>
    <row r="492" spans="1:31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</row>
    <row r="493" spans="1:31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</row>
    <row r="494" spans="1:31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</row>
    <row r="495" spans="1:31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</row>
    <row r="496" spans="1:31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</row>
    <row r="497" spans="1:31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</row>
    <row r="498" spans="1:31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</row>
    <row r="499" spans="1:31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</row>
    <row r="500" spans="1:31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</row>
    <row r="501" spans="1:31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</row>
    <row r="502" spans="1:31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</row>
    <row r="503" spans="1:31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</row>
    <row r="504" spans="1:31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</row>
    <row r="505" spans="1:31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</row>
    <row r="506" spans="1:31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</row>
    <row r="507" spans="1:31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</row>
    <row r="508" spans="1:31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</row>
    <row r="509" spans="1:31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</row>
    <row r="510" spans="1:31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</row>
    <row r="511" spans="1:31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</row>
    <row r="512" spans="1:31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</row>
    <row r="513" spans="1:31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</row>
    <row r="514" spans="1:31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</row>
    <row r="515" spans="1:31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</row>
    <row r="516" spans="1:31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</row>
    <row r="517" spans="1:31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</row>
    <row r="518" spans="1:31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</row>
    <row r="519" spans="1:31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</row>
    <row r="520" spans="1:31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</row>
    <row r="521" spans="1:31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</row>
    <row r="522" spans="1:31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</row>
    <row r="523" spans="1:31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</row>
    <row r="524" spans="1:31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</row>
    <row r="525" spans="1:31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</row>
    <row r="526" spans="1:31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</row>
    <row r="527" spans="1:31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</row>
    <row r="528" spans="1:31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</row>
    <row r="529" spans="1:31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</row>
    <row r="530" spans="1:31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</row>
    <row r="531" spans="1:31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</row>
    <row r="532" spans="1:31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</row>
    <row r="533" spans="1:31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</row>
    <row r="534" spans="1:31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</row>
    <row r="535" spans="1:31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</row>
    <row r="536" spans="1:31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</row>
    <row r="537" spans="1:31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</row>
    <row r="538" spans="1:31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</row>
    <row r="539" spans="1:31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</row>
    <row r="540" spans="1:31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</row>
    <row r="541" spans="1:31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</row>
    <row r="542" spans="1:31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</row>
    <row r="543" spans="1:31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</row>
    <row r="544" spans="1:31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</row>
    <row r="545" spans="1:31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</row>
    <row r="546" spans="1:31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</row>
    <row r="547" spans="1:31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</row>
    <row r="548" spans="1:31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</row>
    <row r="549" spans="1:31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</row>
    <row r="550" spans="1:31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</row>
    <row r="551" spans="1:31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</row>
    <row r="552" spans="1:31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</row>
    <row r="553" spans="1:31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</row>
    <row r="554" spans="1:31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</row>
    <row r="555" spans="1:31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</row>
    <row r="556" spans="1:31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</row>
    <row r="557" spans="1:31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</row>
    <row r="558" spans="1:31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</row>
    <row r="559" spans="1:31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</row>
    <row r="560" spans="1:31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</row>
    <row r="561" spans="1:31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</row>
    <row r="562" spans="1:31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</row>
    <row r="563" spans="1:31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</row>
    <row r="564" spans="1:31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</row>
    <row r="565" spans="1:31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</row>
    <row r="566" spans="1:31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</row>
    <row r="567" spans="1:31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</row>
    <row r="568" spans="1:31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</row>
    <row r="569" spans="1:31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</row>
    <row r="570" spans="1:31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</row>
    <row r="571" spans="1:31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</row>
    <row r="572" spans="1:31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</row>
    <row r="573" spans="1:31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</row>
    <row r="574" spans="1:31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</row>
    <row r="575" spans="1:31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  <row r="848" spans="1:31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</row>
    <row r="849" spans="1:31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</row>
    <row r="850" spans="1:31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</row>
    <row r="851" spans="1:31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</row>
    <row r="852" spans="1:31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</row>
    <row r="853" spans="1:31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</row>
    <row r="854" spans="1:31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</row>
    <row r="855" spans="1:31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</row>
    <row r="856" spans="1:31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</row>
    <row r="857" spans="1:31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</row>
    <row r="858" spans="1:31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</row>
    <row r="859" spans="1:31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</row>
    <row r="860" spans="1:31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</row>
    <row r="861" spans="1:31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</row>
    <row r="862" spans="1:31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</row>
    <row r="863" spans="1:31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</row>
    <row r="864" spans="1:31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</row>
    <row r="865" spans="1:31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</row>
    <row r="866" spans="1:31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</row>
    <row r="867" spans="1:31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</row>
    <row r="868" spans="1:31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</row>
    <row r="869" spans="1:31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</row>
    <row r="870" spans="1:31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</row>
    <row r="871" spans="1:31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</row>
    <row r="872" spans="1:31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</row>
    <row r="873" spans="1:31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</row>
    <row r="874" spans="1:31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</row>
    <row r="875" spans="1:31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</row>
    <row r="876" spans="1:31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</row>
    <row r="877" spans="1:31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</row>
    <row r="878" spans="1:31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</row>
    <row r="879" spans="1:31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</row>
    <row r="880" spans="1:31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</row>
    <row r="881" spans="1:31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</row>
    <row r="882" spans="1:31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</row>
    <row r="883" spans="1:31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</row>
    <row r="884" spans="1:31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</row>
    <row r="885" spans="1:31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</row>
    <row r="886" spans="1:31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</row>
    <row r="887" spans="1:31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</row>
    <row r="888" spans="1:31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</row>
    <row r="889" spans="1:31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</row>
    <row r="890" spans="1:31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</row>
    <row r="891" spans="1:31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</row>
    <row r="892" spans="1:31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</row>
    <row r="893" spans="1:31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</row>
    <row r="894" spans="1:31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</row>
    <row r="895" spans="1:31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</row>
    <row r="896" spans="1:31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</row>
    <row r="897" spans="1:31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</row>
    <row r="898" spans="1:31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</row>
    <row r="899" spans="1:31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</row>
    <row r="900" spans="1:31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</row>
    <row r="901" spans="1:31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</row>
    <row r="902" spans="1:31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</row>
    <row r="903" spans="1:31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</row>
    <row r="904" spans="1:31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</row>
    <row r="905" spans="1:31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</row>
    <row r="906" spans="1:31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</row>
    <row r="907" spans="1:31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</row>
    <row r="908" spans="1:31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</row>
    <row r="909" spans="1:31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</row>
    <row r="910" spans="1:31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</row>
    <row r="911" spans="1:31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</row>
    <row r="912" spans="1:31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</row>
    <row r="913" spans="1:31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</row>
    <row r="914" spans="1:31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</row>
    <row r="915" spans="1:31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</row>
    <row r="916" spans="1:31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</row>
    <row r="917" spans="1:31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</row>
    <row r="918" spans="1:31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</row>
    <row r="919" spans="1:31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</row>
    <row r="920" spans="1:31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</row>
    <row r="921" spans="1:31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</row>
    <row r="922" spans="1:31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</row>
    <row r="923" spans="1:31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</row>
    <row r="924" spans="1:31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</row>
    <row r="925" spans="1:31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</row>
    <row r="926" spans="1:31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</row>
    <row r="927" spans="1:31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</row>
    <row r="928" spans="1:31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</row>
    <row r="929" spans="1:31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</row>
    <row r="930" spans="1:31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</row>
    <row r="931" spans="1:31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</row>
    <row r="932" spans="1:31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</row>
    <row r="933" spans="1:31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</row>
    <row r="934" spans="1:31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</row>
    <row r="935" spans="1:31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</row>
    <row r="936" spans="1:31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</row>
    <row r="937" spans="1:31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</row>
    <row r="938" spans="1:31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</row>
    <row r="939" spans="1:31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</row>
    <row r="940" spans="1:31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</row>
    <row r="941" spans="1:31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</row>
    <row r="942" spans="1:31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</row>
    <row r="943" spans="1:31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</row>
    <row r="944" spans="1:31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</row>
    <row r="945" spans="1:31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</row>
    <row r="946" spans="1:31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</row>
    <row r="947" spans="1:31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</row>
    <row r="948" spans="1:31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</row>
    <row r="949" spans="1:31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</row>
    <row r="950" spans="1:31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</row>
    <row r="951" spans="1:31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</row>
    <row r="952" spans="1:31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</row>
    <row r="953" spans="1:31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</row>
    <row r="954" spans="1:31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</row>
    <row r="955" spans="1:31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</row>
    <row r="956" spans="1:31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</row>
    <row r="957" spans="1:31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</row>
    <row r="958" spans="1:31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</row>
    <row r="959" spans="1:31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</row>
    <row r="960" spans="1:31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</row>
    <row r="961" spans="1:31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</row>
    <row r="962" spans="1:31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</row>
    <row r="963" spans="1:31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</row>
    <row r="964" spans="1:31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</row>
    <row r="965" spans="1:31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</row>
    <row r="966" spans="1:31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</row>
    <row r="967" spans="1:31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</row>
    <row r="968" spans="1:31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</row>
    <row r="969" spans="1:31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</row>
    <row r="970" spans="1:31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</row>
    <row r="971" spans="1:31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</row>
    <row r="972" spans="1:31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</row>
    <row r="973" spans="1:31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</row>
    <row r="974" spans="1:31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</row>
    <row r="975" spans="1:31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</row>
    <row r="976" spans="1:31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</row>
    <row r="977" spans="1:31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</row>
    <row r="978" spans="1:31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</row>
    <row r="979" spans="1:31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</row>
    <row r="980" spans="1:31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</row>
    <row r="981" spans="1:31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</row>
    <row r="982" spans="1:31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</row>
    <row r="983" spans="1:31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</row>
    <row r="984" spans="1:31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</row>
    <row r="985" spans="1:31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</row>
    <row r="986" spans="1:31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</row>
    <row r="987" spans="1:31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</row>
    <row r="988" spans="1:31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</row>
    <row r="989" spans="1:31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</row>
    <row r="990" spans="1:31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</row>
    <row r="991" spans="1:31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</row>
    <row r="992" spans="1:31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</row>
    <row r="993" spans="1:31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</row>
    <row r="994" spans="1:31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</row>
    <row r="995" spans="1:31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</row>
    <row r="996" spans="1:31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</row>
    <row r="997" spans="1:31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</row>
    <row r="998" spans="1:31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</row>
    <row r="999" spans="1:31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</row>
    <row r="1000" spans="1:31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MEMORSA </vt:lpstr>
      <vt:lpstr>TURRONES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</dc:creator>
  <cp:lastModifiedBy>user</cp:lastModifiedBy>
  <dcterms:created xsi:type="dcterms:W3CDTF">2022-12-15T19:05:28Z</dcterms:created>
  <dcterms:modified xsi:type="dcterms:W3CDTF">2023-09-07T14:46:22Z</dcterms:modified>
</cp:coreProperties>
</file>