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datos" sheetId="1" r:id="rId1"/>
    <sheet name="CV" sheetId="2" r:id="rId2"/>
    <sheet name="solución" sheetId="3" r:id="rId3"/>
  </sheets>
  <calcPr calcId="145621"/>
  <extLst>
    <ext uri="GoogleSheetsCustomDataVersion2">
      <go:sheetsCustomData xmlns:go="http://customooxmlschemas.google.com/" r:id="rId7" roundtripDataChecksum="hF6ljvanJK23sLxe+ut30HSzgyyCsuVK7LjUOAc79dg="/>
    </ext>
  </extLst>
</workbook>
</file>

<file path=xl/calcChain.xml><?xml version="1.0" encoding="utf-8"?>
<calcChain xmlns="http://schemas.openxmlformats.org/spreadsheetml/2006/main">
  <c r="E76" i="3" l="1"/>
  <c r="B76" i="3"/>
  <c r="C76" i="3" s="1"/>
  <c r="D73" i="3"/>
  <c r="C73" i="3"/>
  <c r="B73" i="3"/>
  <c r="G67" i="3"/>
  <c r="D76" i="3" s="1"/>
  <c r="B67" i="3"/>
  <c r="B66" i="3"/>
  <c r="G65" i="3"/>
  <c r="B65" i="3"/>
  <c r="G59" i="3"/>
  <c r="B59" i="3"/>
  <c r="B58" i="3"/>
  <c r="G50" i="3"/>
  <c r="I49" i="3"/>
  <c r="G49" i="3"/>
  <c r="B49" i="3"/>
  <c r="G43" i="3"/>
  <c r="B43" i="3"/>
  <c r="L34" i="3"/>
  <c r="G34" i="3"/>
  <c r="B34" i="3"/>
  <c r="N33" i="3"/>
  <c r="M33" i="3"/>
  <c r="L33" i="3"/>
  <c r="I33" i="3"/>
  <c r="G33" i="3"/>
  <c r="H33" i="3" s="1"/>
  <c r="D33" i="3"/>
  <c r="B33" i="3"/>
  <c r="C33" i="3" s="1"/>
  <c r="J27" i="3"/>
  <c r="F27" i="3"/>
  <c r="B27" i="3"/>
  <c r="D25" i="3"/>
  <c r="L24" i="3"/>
  <c r="H24" i="3"/>
  <c r="D24" i="3"/>
  <c r="F18" i="3"/>
  <c r="E18" i="3"/>
  <c r="D18" i="3"/>
  <c r="C18" i="3"/>
  <c r="H13" i="3"/>
  <c r="G13" i="3"/>
  <c r="F13" i="3"/>
  <c r="E13" i="3"/>
  <c r="D13" i="3"/>
  <c r="I13" i="3" s="1"/>
  <c r="C13" i="3"/>
  <c r="B13" i="3"/>
  <c r="F12" i="3"/>
  <c r="I12" i="3" s="1"/>
  <c r="B12" i="3"/>
  <c r="B11" i="3"/>
  <c r="B10" i="3"/>
  <c r="S43" i="2"/>
  <c r="S42" i="2"/>
  <c r="K31" i="2" s="1"/>
  <c r="G51" i="3" s="1"/>
  <c r="S41" i="2"/>
  <c r="K37" i="2"/>
  <c r="R32" i="2"/>
  <c r="G68" i="3" s="1"/>
  <c r="Q31" i="2"/>
  <c r="G66" i="3" s="1"/>
  <c r="J31" i="2"/>
  <c r="R26" i="2"/>
  <c r="B68" i="3" s="1"/>
  <c r="Q25" i="2"/>
  <c r="K25" i="2"/>
  <c r="B51" i="3" s="1"/>
  <c r="J25" i="2"/>
  <c r="K26" i="2" s="1"/>
  <c r="B52" i="3" s="1"/>
  <c r="B127" i="1"/>
  <c r="H18" i="3" s="1"/>
  <c r="G95" i="1"/>
  <c r="C90" i="1"/>
  <c r="G86" i="1"/>
  <c r="E82" i="1"/>
  <c r="H84" i="1" s="1"/>
  <c r="G9" i="3" s="1"/>
  <c r="H81" i="1"/>
  <c r="D9" i="3" s="1"/>
  <c r="B80" i="1"/>
  <c r="D80" i="1" s="1"/>
  <c r="B9" i="3" s="1"/>
  <c r="G77" i="1"/>
  <c r="B71" i="1"/>
  <c r="D71" i="1" s="1"/>
  <c r="D73" i="1" s="1"/>
  <c r="H74" i="1" s="1"/>
  <c r="F8" i="3" s="1"/>
  <c r="G68" i="1"/>
  <c r="B62" i="1"/>
  <c r="D62" i="1" s="1"/>
  <c r="D63" i="1" s="1"/>
  <c r="B7" i="3" s="1"/>
  <c r="G59" i="1"/>
  <c r="D53" i="1"/>
  <c r="D54" i="1" s="1"/>
  <c r="B53" i="1"/>
  <c r="G50" i="1"/>
  <c r="H47" i="1"/>
  <c r="F5" i="3" s="1"/>
  <c r="E47" i="1"/>
  <c r="H44" i="1" s="1"/>
  <c r="B44" i="1"/>
  <c r="D44" i="1" s="1"/>
  <c r="B5" i="3" s="1"/>
  <c r="G41" i="1"/>
  <c r="B35" i="1"/>
  <c r="D35" i="1" s="1"/>
  <c r="F27" i="1"/>
  <c r="E27" i="1"/>
  <c r="H63" i="1" l="1"/>
  <c r="H72" i="1"/>
  <c r="D8" i="3" s="1"/>
  <c r="E90" i="1"/>
  <c r="D11" i="3"/>
  <c r="I11" i="3"/>
  <c r="D7" i="3"/>
  <c r="I7" i="3" s="1"/>
  <c r="H71" i="1"/>
  <c r="H83" i="1"/>
  <c r="F9" i="3" s="1"/>
  <c r="H80" i="1"/>
  <c r="H82" i="1"/>
  <c r="E9" i="3" s="1"/>
  <c r="K32" i="2"/>
  <c r="G52" i="3" s="1"/>
  <c r="K38" i="2"/>
  <c r="L35" i="3"/>
  <c r="B4" i="3"/>
  <c r="E37" i="1"/>
  <c r="C5" i="3"/>
  <c r="I5" i="3" s="1"/>
  <c r="H50" i="1"/>
  <c r="H54" i="1"/>
  <c r="B6" i="3"/>
  <c r="H85" i="1"/>
  <c r="H9" i="3" s="1"/>
  <c r="G58" i="3"/>
  <c r="H73" i="1"/>
  <c r="E8" i="3" s="1"/>
  <c r="H76" i="1"/>
  <c r="H8" i="3" s="1"/>
  <c r="H75" i="1"/>
  <c r="G8" i="3" s="1"/>
  <c r="D25" i="2"/>
  <c r="B50" i="3"/>
  <c r="B8" i="3"/>
  <c r="H49" i="3"/>
  <c r="F76" i="3"/>
  <c r="D31" i="2"/>
  <c r="E73" i="3"/>
  <c r="F73" i="3"/>
  <c r="H37" i="1" l="1"/>
  <c r="E4" i="3" s="1"/>
  <c r="E14" i="3" s="1"/>
  <c r="H40" i="1"/>
  <c r="H4" i="3" s="1"/>
  <c r="H14" i="3" s="1"/>
  <c r="H35" i="1"/>
  <c r="H39" i="1"/>
  <c r="G4" i="3" s="1"/>
  <c r="H36" i="1"/>
  <c r="D4" i="3" s="1"/>
  <c r="D14" i="3" s="1"/>
  <c r="H38" i="1"/>
  <c r="F4" i="3" s="1"/>
  <c r="H94" i="1"/>
  <c r="H10" i="3" s="1"/>
  <c r="H90" i="1"/>
  <c r="D10" i="3" s="1"/>
  <c r="H93" i="1"/>
  <c r="G10" i="3" s="1"/>
  <c r="H92" i="1"/>
  <c r="F10" i="3" s="1"/>
  <c r="H91" i="1"/>
  <c r="E10" i="3" s="1"/>
  <c r="H89" i="1"/>
  <c r="B14" i="3"/>
  <c r="H86" i="1"/>
  <c r="C9" i="3"/>
  <c r="I9" i="3" s="1"/>
  <c r="G73" i="3"/>
  <c r="D6" i="3"/>
  <c r="I6" i="3"/>
  <c r="L36" i="3"/>
  <c r="G35" i="3"/>
  <c r="D32" i="2"/>
  <c r="G36" i="3" s="1"/>
  <c r="G76" i="3"/>
  <c r="B35" i="3"/>
  <c r="D26" i="2"/>
  <c r="B36" i="3" s="1"/>
  <c r="I8" i="3"/>
  <c r="C8" i="3"/>
  <c r="H77" i="1"/>
  <c r="C10" i="3" l="1"/>
  <c r="I10" i="3" s="1"/>
  <c r="H95" i="1"/>
  <c r="G14" i="3"/>
  <c r="G16" i="3" s="1"/>
  <c r="F78" i="3" s="1"/>
  <c r="G78" i="3" s="1"/>
  <c r="C4" i="3"/>
  <c r="H41" i="1"/>
  <c r="F14" i="3"/>
  <c r="F16" i="3" s="1"/>
  <c r="F19" i="3" s="1"/>
  <c r="H19" i="3"/>
  <c r="C14" i="3" l="1"/>
  <c r="I4" i="3"/>
  <c r="E15" i="3"/>
  <c r="E16" i="3" s="1"/>
  <c r="E19" i="3" s="1"/>
  <c r="C59" i="3" s="1"/>
  <c r="D15" i="3"/>
  <c r="C16" i="3" l="1"/>
  <c r="C19" i="3" s="1"/>
  <c r="I14" i="3"/>
  <c r="H15" i="3"/>
  <c r="H16" i="3" s="1"/>
  <c r="D16" i="3"/>
  <c r="D19" i="3" s="1"/>
  <c r="C43" i="3" s="1"/>
  <c r="H59" i="3"/>
  <c r="I59" i="3" s="1"/>
  <c r="D59" i="3"/>
  <c r="C27" i="3" l="1"/>
  <c r="D27" i="3" s="1"/>
  <c r="D28" i="3" s="1"/>
  <c r="D34" i="3" s="1"/>
  <c r="G27" i="3"/>
  <c r="H43" i="3"/>
  <c r="I43" i="3" s="1"/>
  <c r="D43" i="3"/>
  <c r="C34" i="3" l="1"/>
  <c r="C35" i="3"/>
  <c r="D35" i="3" s="1"/>
  <c r="D41" i="3" s="1"/>
  <c r="D44" i="3" s="1"/>
  <c r="D50" i="3" s="1"/>
  <c r="C50" i="3" s="1"/>
  <c r="C51" i="3" s="1"/>
  <c r="K27" i="3"/>
  <c r="L27" i="3" s="1"/>
  <c r="L28" i="3" s="1"/>
  <c r="N34" i="3" s="1"/>
  <c r="H27" i="3"/>
  <c r="H28" i="3" s="1"/>
  <c r="I34" i="3" s="1"/>
  <c r="H34" i="3" l="1"/>
  <c r="H35" i="3"/>
  <c r="M34" i="3"/>
  <c r="M35" i="3"/>
  <c r="C52" i="3"/>
  <c r="D52" i="3" s="1"/>
  <c r="D51" i="3"/>
  <c r="D57" i="3" s="1"/>
  <c r="C58" i="3" l="1"/>
  <c r="N35" i="3"/>
  <c r="N36" i="3" s="1"/>
  <c r="M36" i="3" s="1"/>
  <c r="H36" i="3"/>
  <c r="I36" i="3" s="1"/>
  <c r="I35" i="3"/>
  <c r="I41" i="3" s="1"/>
  <c r="I44" i="3" s="1"/>
  <c r="I50" i="3" s="1"/>
  <c r="H50" i="3" l="1"/>
  <c r="H51" i="3"/>
  <c r="H58" i="3"/>
  <c r="I58" i="3" s="1"/>
  <c r="D58" i="3"/>
  <c r="D60" i="3" s="1"/>
  <c r="D66" i="3" s="1"/>
  <c r="C66" i="3" s="1"/>
  <c r="C67" i="3" s="1"/>
  <c r="C68" i="3" l="1"/>
  <c r="D68" i="3" s="1"/>
  <c r="D67" i="3"/>
  <c r="B74" i="3" s="1"/>
  <c r="H52" i="3"/>
  <c r="I52" i="3" s="1"/>
  <c r="I51" i="3"/>
  <c r="I57" i="3" s="1"/>
  <c r="I60" i="3" s="1"/>
  <c r="I66" i="3" s="1"/>
  <c r="H66" i="3" s="1"/>
  <c r="H67" i="3" s="1"/>
  <c r="H68" i="3" l="1"/>
  <c r="I68" i="3" s="1"/>
  <c r="I67" i="3"/>
  <c r="D74" i="3" s="1"/>
  <c r="F74" i="3" s="1"/>
  <c r="C74" i="3"/>
  <c r="B75" i="3"/>
  <c r="G74" i="3" l="1"/>
  <c r="F75" i="3"/>
  <c r="B77" i="3"/>
  <c r="C77" i="3" s="1"/>
  <c r="C75" i="3"/>
  <c r="E74" i="3"/>
  <c r="D75" i="3"/>
  <c r="E75" i="3" l="1"/>
  <c r="D77" i="3"/>
  <c r="E77" i="3" s="1"/>
  <c r="F77" i="3"/>
  <c r="G75" i="3"/>
  <c r="F79" i="3" l="1"/>
  <c r="G79" i="3" s="1"/>
  <c r="G77" i="3"/>
</calcChain>
</file>

<file path=xl/sharedStrings.xml><?xml version="1.0" encoding="utf-8"?>
<sst xmlns="http://schemas.openxmlformats.org/spreadsheetml/2006/main" count="479" uniqueCount="214">
  <si>
    <t>Cuentas</t>
  </si>
  <si>
    <t>Totales</t>
  </si>
  <si>
    <t xml:space="preserve">Saldo </t>
  </si>
  <si>
    <t>Saldo</t>
  </si>
  <si>
    <t>EEFF</t>
  </si>
  <si>
    <t>Elemento</t>
  </si>
  <si>
    <t>CD/CI</t>
  </si>
  <si>
    <t xml:space="preserve">MANUAL DIGITAL DE CONTABILIDAD DE GESTIÓN </t>
  </si>
  <si>
    <t>Deudor</t>
  </si>
  <si>
    <t>Acreedor</t>
  </si>
  <si>
    <t>Capital</t>
  </si>
  <si>
    <t>balance situación</t>
  </si>
  <si>
    <t>patrimonio</t>
  </si>
  <si>
    <t>SOLUCIÓN CASO MIRADA SA</t>
  </si>
  <si>
    <t>Reserva Voluntaria</t>
  </si>
  <si>
    <t>ISBN- XXX</t>
  </si>
  <si>
    <t>Reserva Legal</t>
  </si>
  <si>
    <t>Deuda a largo plazo</t>
  </si>
  <si>
    <t>pasivo lp</t>
  </si>
  <si>
    <t>Proveedores</t>
  </si>
  <si>
    <t>Ventas Gafas de sol (700 gafas)</t>
  </si>
  <si>
    <t>cuenta PyG</t>
  </si>
  <si>
    <t>Ingresos</t>
  </si>
  <si>
    <t>unidades que salen del almacén de prod. Terminado</t>
  </si>
  <si>
    <t>Ventas Gafas de ver (900 gafas)</t>
  </si>
  <si>
    <t>Amortización Acumulada</t>
  </si>
  <si>
    <t>menos activo</t>
  </si>
  <si>
    <t>Monturas (100 uds)</t>
  </si>
  <si>
    <t>Existencias iniciales</t>
  </si>
  <si>
    <t>unidades de existencias iniciales almacén MP</t>
  </si>
  <si>
    <t>Lentes opticas (400 uds)</t>
  </si>
  <si>
    <t>Lentes opascas (350 uds)</t>
  </si>
  <si>
    <t>Maquinaria de pulido</t>
  </si>
  <si>
    <t>Inmovilizado bruto</t>
  </si>
  <si>
    <r>
      <rPr>
        <sz val="11"/>
        <color theme="1"/>
        <rFont val="Calibri"/>
      </rPr>
      <t>calcular la amortización anual en base a datos enunciado . La amortización anual será un</t>
    </r>
    <r>
      <rPr>
        <b/>
        <sz val="11"/>
        <color theme="1"/>
        <rFont val="Calibri"/>
      </rPr>
      <t xml:space="preserve"> coste indirecto</t>
    </r>
    <r>
      <rPr>
        <sz val="11"/>
        <color theme="1"/>
        <rFont val="Calibri"/>
      </rPr>
      <t xml:space="preserve"> al producto terminado</t>
    </r>
  </si>
  <si>
    <t>Maquinaria de afinado</t>
  </si>
  <si>
    <t>Mobiliario</t>
  </si>
  <si>
    <t>Terrenos y Edificios</t>
  </si>
  <si>
    <t>Elementos de transporte</t>
  </si>
  <si>
    <t>Publicidad</t>
  </si>
  <si>
    <t>Gasto</t>
  </si>
  <si>
    <t>CI</t>
  </si>
  <si>
    <t>Campaña para 2 años : tenemos que dividir el importe por 2</t>
  </si>
  <si>
    <t>Compra de lentes opticas (1,600 lentes)</t>
  </si>
  <si>
    <r>
      <rPr>
        <sz val="11"/>
        <color theme="1"/>
        <rFont val="Calibri"/>
      </rPr>
      <t xml:space="preserve">El </t>
    </r>
    <r>
      <rPr>
        <b/>
        <sz val="11"/>
        <color theme="1"/>
        <rFont val="Calibri"/>
      </rPr>
      <t>coste Directo</t>
    </r>
    <r>
      <rPr>
        <sz val="11"/>
        <color theme="1"/>
        <rFont val="Calibri"/>
      </rPr>
      <t xml:space="preserve"> al producto será el consumo de MP el valor de salida del almacén de MP</t>
    </r>
  </si>
  <si>
    <t>Compra de lentes opacas (1,200 lentes)</t>
  </si>
  <si>
    <t>Compra de monturas (1,800 uds)</t>
  </si>
  <si>
    <t>Sueldos y Salarios</t>
  </si>
  <si>
    <t>CI /CD</t>
  </si>
  <si>
    <t>La suma de sueldos y salarios + seguridad soc. = gastos de personal total</t>
  </si>
  <si>
    <t>Seguridad Social a cargo de la empresa</t>
  </si>
  <si>
    <t>Descuentos por pronto pago de las lentes opticas</t>
  </si>
  <si>
    <t>Deuda a corto plazo</t>
  </si>
  <si>
    <t>pasivo cp</t>
  </si>
  <si>
    <t>Lentes opacas adaptadas- smiterminado (100 uds)</t>
  </si>
  <si>
    <t>unidades de existencias iniciales almacén Semi terminado</t>
  </si>
  <si>
    <t>Clientes</t>
  </si>
  <si>
    <t>Suministros</t>
  </si>
  <si>
    <t>Equipos para procesos de información</t>
  </si>
  <si>
    <t>Leasing</t>
  </si>
  <si>
    <t>Bancos</t>
  </si>
  <si>
    <t>balance</t>
  </si>
  <si>
    <t>AMORTIZACIONES</t>
  </si>
  <si>
    <t>VALOR BRUTO</t>
  </si>
  <si>
    <t>VIDA UTIL</t>
  </si>
  <si>
    <t>AMORTIZACIÓN ANUAL</t>
  </si>
  <si>
    <t>REPARTO EN FUNCIÓN M2</t>
  </si>
  <si>
    <t>AMORT/DEPT.</t>
  </si>
  <si>
    <t>PUNTO 1 = TERRENOS Y EDIFICIOS</t>
  </si>
  <si>
    <t>COMPRAS</t>
  </si>
  <si>
    <t>A&amp;P</t>
  </si>
  <si>
    <t>AMORTIZACIÓN POR METRO CUADRADO</t>
  </si>
  <si>
    <t>ENSAMBLAJE</t>
  </si>
  <si>
    <t>VENTAS</t>
  </si>
  <si>
    <t>A&amp;G</t>
  </si>
  <si>
    <t>CALIDAD</t>
  </si>
  <si>
    <t>TOTAL</t>
  </si>
  <si>
    <t>PUNTO 2 = ELEMENTOS DE TRANSPORTE</t>
  </si>
  <si>
    <t>FURGONETAS</t>
  </si>
  <si>
    <t>AMORT/DEPT</t>
  </si>
  <si>
    <t>3 FURGONETAS</t>
  </si>
  <si>
    <t>AMORTIZACIÓN POR FURGONETA</t>
  </si>
  <si>
    <t>PUNTO 4 = AMORTIZACIÓN MAQUINARIA AFINADO</t>
  </si>
  <si>
    <t>AMORTIZACIÓN POR HORA</t>
  </si>
  <si>
    <t>HORAS EMPL,</t>
  </si>
  <si>
    <t>PUNTO 5 = AMOIRTIZACIÓN MÁQUINA DE PULIDO</t>
  </si>
  <si>
    <t>PUNTO 6 = AMORTIZACIÓN MOBILIARIO</t>
  </si>
  <si>
    <t>AMORT MOB. POR M2</t>
  </si>
  <si>
    <t>PUNTO 7 = AMORTIZACIÓN ORDENADORES</t>
  </si>
  <si>
    <t>REPARTO EN FUNCIÓN NUMERO ORDENADORES</t>
  </si>
  <si>
    <t>AMORTIZACIÓN POR ORDENADOR</t>
  </si>
  <si>
    <t>SUMINISTROS</t>
  </si>
  <si>
    <t>SUMIN./DEPT.</t>
  </si>
  <si>
    <t>DATOS DE PRODUCCIÓN</t>
  </si>
  <si>
    <t>AFINADO Y PULIDO</t>
  </si>
  <si>
    <t>UNIDAD DE OBRA</t>
  </si>
  <si>
    <t>HORAS MÁQUINA</t>
  </si>
  <si>
    <t>HORAS HOMBRE</t>
  </si>
  <si>
    <t>TOTAL UNIDADES DE OBRA</t>
  </si>
  <si>
    <t>LENTES OPTICAS</t>
  </si>
  <si>
    <t>GAFAS DE VER</t>
  </si>
  <si>
    <t>GAFAS DE SOL</t>
  </si>
  <si>
    <t>UNIDADES PRODUCIDAS PROCESO 1</t>
  </si>
  <si>
    <t>LENTES OPACAS</t>
  </si>
  <si>
    <t>UNIDADES PRODUCIDAS PROCESO 2</t>
  </si>
  <si>
    <t>INFORMACIÓN SECCIONES</t>
  </si>
  <si>
    <t>COSTES PERSONAL = MANO DE OBRA INDIRECTA</t>
  </si>
  <si>
    <t>SECCIONES</t>
  </si>
  <si>
    <t>UNIDAD DE OBRAS</t>
  </si>
  <si>
    <t>KG BOUGHT</t>
  </si>
  <si>
    <t>MACH. HOURS</t>
  </si>
  <si>
    <t>MAN HOURS</t>
  </si>
  <si>
    <t>UNITS SOLD</t>
  </si>
  <si>
    <t>INSPECTIONS</t>
  </si>
  <si>
    <t>Ei</t>
  </si>
  <si>
    <t>Compras</t>
  </si>
  <si>
    <t>Consumo</t>
  </si>
  <si>
    <t>Producción</t>
  </si>
  <si>
    <t>Ef</t>
  </si>
  <si>
    <t>Ventas</t>
  </si>
  <si>
    <t xml:space="preserve">Lentes </t>
  </si>
  <si>
    <t>opticas</t>
  </si>
  <si>
    <t>Gafas de ver</t>
  </si>
  <si>
    <t>opacas</t>
  </si>
  <si>
    <t>Gafas de sol</t>
  </si>
  <si>
    <t>Monturas</t>
  </si>
  <si>
    <t>Lentes opticas</t>
  </si>
  <si>
    <t>Afinado y Pulido</t>
  </si>
  <si>
    <t>Lentes opticas semi-terminado</t>
  </si>
  <si>
    <t>Ensamblaje</t>
  </si>
  <si>
    <t>EI</t>
  </si>
  <si>
    <t>EF</t>
  </si>
  <si>
    <t>Lentes opacas</t>
  </si>
  <si>
    <t>Lentes opacas semi-terminado</t>
  </si>
  <si>
    <t>Proceso ensamblaje</t>
  </si>
  <si>
    <t>lentes</t>
  </si>
  <si>
    <t>Montura</t>
  </si>
  <si>
    <t>unidades producidas</t>
  </si>
  <si>
    <t>CUADRO RECLASIFICACIÓN COSTES INDIRECTOS</t>
  </si>
  <si>
    <t>FASE 1</t>
  </si>
  <si>
    <t>fase o proceso 2</t>
  </si>
  <si>
    <t>SECCIÓN AUXILIAR</t>
  </si>
  <si>
    <t>COSTE indirectos</t>
  </si>
  <si>
    <t>VALOR EN €</t>
  </si>
  <si>
    <t>AFINADO Y P.</t>
  </si>
  <si>
    <t>A+G</t>
  </si>
  <si>
    <t>CHECK</t>
  </si>
  <si>
    <t>Amortización edificio</t>
  </si>
  <si>
    <t>Amortización el. Transporte</t>
  </si>
  <si>
    <t>Amort. Maq. Afinado</t>
  </si>
  <si>
    <t>Amort. Maq. Pulido</t>
  </si>
  <si>
    <t>Amort. Mobiliario</t>
  </si>
  <si>
    <t>Amort ordenadores</t>
  </si>
  <si>
    <t>MOI</t>
  </si>
  <si>
    <t>TOTAL REP. PRIMARIO</t>
  </si>
  <si>
    <t>REP. CALIDAD</t>
  </si>
  <si>
    <t>TOTAL REPARTO SECUNDARIO</t>
  </si>
  <si>
    <t>Ud compradas</t>
  </si>
  <si>
    <t>horas maq. Afinado</t>
  </si>
  <si>
    <t>horas hombre</t>
  </si>
  <si>
    <t>uds vendidas</t>
  </si>
  <si>
    <t>Inspecciones</t>
  </si>
  <si>
    <t>PUNTO 13</t>
  </si>
  <si>
    <t>CANT. U.O</t>
  </si>
  <si>
    <t>COSTE U.O</t>
  </si>
  <si>
    <t>COSTE DE REALIZAR 1 INSPECCIÓN</t>
  </si>
  <si>
    <t>1 - COSTE DE COMPRA DE LA MATERIA PRIMA</t>
  </si>
  <si>
    <t>MONTURAS</t>
  </si>
  <si>
    <t>UDS</t>
  </si>
  <si>
    <t>COSTE/UD COMP.</t>
  </si>
  <si>
    <t>COSTE TOTAL</t>
  </si>
  <si>
    <t xml:space="preserve">COSTE/UD </t>
  </si>
  <si>
    <t>COSTE COMPRA PROVEED.</t>
  </si>
  <si>
    <t>DESCUENTOS</t>
  </si>
  <si>
    <t>DEVOLUCIONES</t>
  </si>
  <si>
    <t>COSTE INDIRECTO SECC. COMPRAS</t>
  </si>
  <si>
    <t>COSTE TOTAL DE COMPRA</t>
  </si>
  <si>
    <t>2 - ALMACEN MATERIA PRIMA (COSTE MEDIO PONDERADO)</t>
  </si>
  <si>
    <t>COSTE /UD.</t>
  </si>
  <si>
    <t>COMPRA</t>
  </si>
  <si>
    <t>CONSUMO PROD.</t>
  </si>
  <si>
    <t>3- COSTE DE PRODUCCIÓN FASE DE AFINADO Y PULIDO</t>
  </si>
  <si>
    <t>SEMI-TERMINADO LENTE OPTICA</t>
  </si>
  <si>
    <t>SEMI-TERMINADO LENTE OPACA</t>
  </si>
  <si>
    <t>UD</t>
  </si>
  <si>
    <t>C/UD</t>
  </si>
  <si>
    <t>CONSUMO LENTES OPTICAS</t>
  </si>
  <si>
    <t>CONSUMO LENTES OPACAS</t>
  </si>
  <si>
    <t>MOD ???</t>
  </si>
  <si>
    <t>COSTES IND. SECC. AFINADO Y P.</t>
  </si>
  <si>
    <t>COSTE TOTAL PROD.</t>
  </si>
  <si>
    <t>4 - ALMACEN PRODUCTO SEMI-TERMINADO</t>
  </si>
  <si>
    <t>SEMI TERMINADO LENTES OPTICAS</t>
  </si>
  <si>
    <t>SEMI TERMINADO LENTES OPACAS</t>
  </si>
  <si>
    <t>PRODUCCIÓN</t>
  </si>
  <si>
    <t>5 - COSTE PRODUCCIÓN PRODUCTO TERMINADO</t>
  </si>
  <si>
    <t>COSTE/UD.</t>
  </si>
  <si>
    <t>CONSUMO LENTE optica</t>
  </si>
  <si>
    <t>CONSUMO LENTE</t>
  </si>
  <si>
    <t>CONSUMO MONTURA</t>
  </si>
  <si>
    <t>GGF - ENSAMBLAJE</t>
  </si>
  <si>
    <t>6 - ALMACÉN PRODUCTO TERMINADO</t>
  </si>
  <si>
    <t>SALIDAS VENTAS</t>
  </si>
  <si>
    <t>7 - CUENTA DE RESULTADOS ANALÍTICA</t>
  </si>
  <si>
    <t>GAFAS VER</t>
  </si>
  <si>
    <t>%</t>
  </si>
  <si>
    <t>GAFAS SOL</t>
  </si>
  <si>
    <t>COSTE INDUSTRIAL VENTAS</t>
  </si>
  <si>
    <t>MARGEN INDUSTRIAL</t>
  </si>
  <si>
    <t>COSTES DISTRIBUCIÓN</t>
  </si>
  <si>
    <t>MARGEN COMERCIAL</t>
  </si>
  <si>
    <t>COSTES ADMINISTRACIÓN</t>
  </si>
  <si>
    <t>RESULTADO NETO</t>
  </si>
  <si>
    <t>TEMA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</si>
</sst>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\ _€_-;\-* #,##0\ _€_-;_-* &quot;-&quot;??\ _€_-;_-@"/>
    <numFmt numFmtId="165" formatCode="#,##0.00\ &quot;€&quot;"/>
    <numFmt numFmtId="166" formatCode="_-* #,##0.00\ _€_-;\-* #,##0.00\ _€_-;_-* &quot;-&quot;??\ _€_-;_-@"/>
    <numFmt numFmtId="167" formatCode="#,##0\ &quot;€&quot;"/>
    <numFmt numFmtId="168" formatCode="#,##0\ &quot;HORAS&quot;"/>
    <numFmt numFmtId="169" formatCode="#,##0.0\ &quot;€/HORAS&quot;"/>
    <numFmt numFmtId="170" formatCode="#,##0.00\ &quot;€/HORAS&quot;"/>
    <numFmt numFmtId="171" formatCode="0.0"/>
    <numFmt numFmtId="172" formatCode="#,##0.0"/>
    <numFmt numFmtId="173" formatCode="#,##0.000"/>
    <numFmt numFmtId="174" formatCode="#,##0\ &quot;UD&quot;"/>
    <numFmt numFmtId="175" formatCode="#,##0\ &quot;H. MAQ.&quot;"/>
    <numFmt numFmtId="176" formatCode="0.0%"/>
  </numFmts>
  <fonts count="9">
    <font>
      <sz val="11"/>
      <color theme="1"/>
      <name val="Calibri"/>
      <scheme val="minor"/>
    </font>
    <font>
      <b/>
      <sz val="12"/>
      <color rgb="FFFFFFFF"/>
      <name val="Arial"/>
    </font>
    <font>
      <b/>
      <sz val="11"/>
      <color theme="0"/>
      <name val="Calibri"/>
    </font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i/>
      <sz val="9"/>
      <color theme="1"/>
      <name val="Calibri"/>
    </font>
    <font>
      <b/>
      <u/>
      <sz val="11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8DB3E2"/>
        <bgColor rgb="FF8DB3E2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theme="1"/>
        <bgColor theme="1"/>
      </patternFill>
    </fill>
    <fill>
      <patternFill patternType="solid">
        <fgColor rgb="FFD6E3BC"/>
        <bgColor rgb="FFD6E3B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2" fillId="3" borderId="2" xfId="0" applyFont="1" applyFill="1" applyBorder="1" applyAlignment="1">
      <alignment horizontal="center"/>
    </xf>
    <xf numFmtId="0" fontId="3" fillId="0" borderId="0" xfId="0" applyFont="1" applyAlignment="1"/>
    <xf numFmtId="165" fontId="5" fillId="4" borderId="2" xfId="0" applyNumberFormat="1" applyFont="1" applyFill="1" applyBorder="1"/>
    <xf numFmtId="166" fontId="5" fillId="4" borderId="2" xfId="0" applyNumberFormat="1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0" borderId="2" xfId="0" applyFont="1" applyBorder="1"/>
    <xf numFmtId="165" fontId="5" fillId="5" borderId="2" xfId="0" applyNumberFormat="1" applyFont="1" applyFill="1" applyBorder="1"/>
    <xf numFmtId="166" fontId="5" fillId="5" borderId="2" xfId="0" applyNumberFormat="1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3" fillId="0" borderId="0" xfId="0" applyFont="1"/>
    <xf numFmtId="165" fontId="5" fillId="6" borderId="2" xfId="0" applyNumberFormat="1" applyFont="1" applyFill="1" applyBorder="1"/>
    <xf numFmtId="166" fontId="5" fillId="6" borderId="2" xfId="0" applyNumberFormat="1" applyFont="1" applyFill="1" applyBorder="1"/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12" xfId="0" applyFont="1" applyFill="1" applyBorder="1"/>
    <xf numFmtId="166" fontId="5" fillId="7" borderId="2" xfId="0" applyNumberFormat="1" applyFont="1" applyFill="1" applyBorder="1"/>
    <xf numFmtId="0" fontId="5" fillId="7" borderId="2" xfId="0" applyFont="1" applyFill="1" applyBorder="1"/>
    <xf numFmtId="0" fontId="5" fillId="0" borderId="0" xfId="0" applyFont="1" applyAlignment="1">
      <alignment horizontal="center"/>
    </xf>
    <xf numFmtId="165" fontId="5" fillId="6" borderId="12" xfId="0" applyNumberFormat="1" applyFont="1" applyFill="1" applyBorder="1"/>
    <xf numFmtId="166" fontId="5" fillId="0" borderId="0" xfId="0" applyNumberFormat="1" applyFont="1"/>
    <xf numFmtId="0" fontId="5" fillId="8" borderId="12" xfId="0" applyFont="1" applyFill="1" applyBorder="1"/>
    <xf numFmtId="0" fontId="5" fillId="0" borderId="13" xfId="0" applyFont="1" applyBorder="1"/>
    <xf numFmtId="167" fontId="5" fillId="0" borderId="2" xfId="0" applyNumberFormat="1" applyFont="1" applyBorder="1"/>
    <xf numFmtId="0" fontId="5" fillId="9" borderId="12" xfId="0" applyFont="1" applyFill="1" applyBorder="1"/>
    <xf numFmtId="0" fontId="5" fillId="9" borderId="12" xfId="0" applyFont="1" applyFill="1" applyBorder="1" applyAlignment="1">
      <alignment horizontal="center"/>
    </xf>
    <xf numFmtId="0" fontId="6" fillId="0" borderId="2" xfId="0" applyFont="1" applyBorder="1"/>
    <xf numFmtId="0" fontId="6" fillId="8" borderId="2" xfId="0" applyFont="1" applyFill="1" applyBorder="1"/>
    <xf numFmtId="167" fontId="6" fillId="0" borderId="2" xfId="0" applyNumberFormat="1" applyFont="1" applyBorder="1"/>
    <xf numFmtId="9" fontId="5" fillId="0" borderId="0" xfId="0" applyNumberFormat="1" applyFont="1"/>
    <xf numFmtId="168" fontId="5" fillId="0" borderId="0" xfId="0" applyNumberFormat="1" applyFont="1"/>
    <xf numFmtId="169" fontId="5" fillId="0" borderId="0" xfId="0" applyNumberFormat="1" applyFont="1"/>
    <xf numFmtId="167" fontId="5" fillId="0" borderId="0" xfId="0" applyNumberFormat="1" applyFont="1"/>
    <xf numFmtId="9" fontId="5" fillId="0" borderId="13" xfId="0" applyNumberFormat="1" applyFont="1" applyBorder="1"/>
    <xf numFmtId="9" fontId="6" fillId="0" borderId="2" xfId="0" applyNumberFormat="1" applyFont="1" applyBorder="1"/>
    <xf numFmtId="170" fontId="5" fillId="0" borderId="0" xfId="0" applyNumberFormat="1" applyFont="1"/>
    <xf numFmtId="0" fontId="5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71" fontId="5" fillId="0" borderId="2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10" borderId="12" xfId="0" applyFont="1" applyFill="1" applyBorder="1"/>
    <xf numFmtId="0" fontId="5" fillId="5" borderId="12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0" fontId="5" fillId="10" borderId="18" xfId="0" applyFont="1" applyFill="1" applyBorder="1"/>
    <xf numFmtId="0" fontId="5" fillId="10" borderId="19" xfId="0" applyFont="1" applyFill="1" applyBorder="1"/>
    <xf numFmtId="0" fontId="5" fillId="5" borderId="12" xfId="0" applyFont="1" applyFill="1" applyBorder="1"/>
    <xf numFmtId="0" fontId="5" fillId="5" borderId="18" xfId="0" applyFont="1" applyFill="1" applyBorder="1"/>
    <xf numFmtId="0" fontId="5" fillId="5" borderId="19" xfId="0" applyFont="1" applyFill="1" applyBorder="1"/>
    <xf numFmtId="0" fontId="5" fillId="11" borderId="12" xfId="0" applyFont="1" applyFill="1" applyBorder="1"/>
    <xf numFmtId="0" fontId="5" fillId="11" borderId="18" xfId="0" applyFont="1" applyFill="1" applyBorder="1"/>
    <xf numFmtId="0" fontId="5" fillId="11" borderId="19" xfId="0" applyFont="1" applyFill="1" applyBorder="1"/>
    <xf numFmtId="0" fontId="5" fillId="10" borderId="20" xfId="0" applyFont="1" applyFill="1" applyBorder="1"/>
    <xf numFmtId="0" fontId="5" fillId="9" borderId="21" xfId="0" applyFont="1" applyFill="1" applyBorder="1"/>
    <xf numFmtId="0" fontId="5" fillId="5" borderId="20" xfId="0" applyFont="1" applyFill="1" applyBorder="1"/>
    <xf numFmtId="0" fontId="5" fillId="11" borderId="20" xfId="0" applyFont="1" applyFill="1" applyBorder="1"/>
    <xf numFmtId="0" fontId="5" fillId="9" borderId="22" xfId="0" applyFont="1" applyFill="1" applyBorder="1"/>
    <xf numFmtId="0" fontId="5" fillId="9" borderId="23" xfId="0" applyFont="1" applyFill="1" applyBorder="1"/>
    <xf numFmtId="0" fontId="6" fillId="5" borderId="17" xfId="0" applyFont="1" applyFill="1" applyBorder="1"/>
    <xf numFmtId="0" fontId="6" fillId="11" borderId="17" xfId="0" applyFont="1" applyFill="1" applyBorder="1"/>
    <xf numFmtId="0" fontId="5" fillId="0" borderId="7" xfId="0" applyFont="1" applyBorder="1"/>
    <xf numFmtId="0" fontId="6" fillId="0" borderId="2" xfId="0" applyFont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5" fillId="0" borderId="2" xfId="0" applyNumberFormat="1" applyFont="1" applyBorder="1"/>
    <xf numFmtId="164" fontId="5" fillId="8" borderId="2" xfId="0" applyNumberFormat="1" applyFont="1" applyFill="1" applyBorder="1"/>
    <xf numFmtId="164" fontId="7" fillId="0" borderId="0" xfId="0" applyNumberFormat="1" applyFont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0" fontId="6" fillId="6" borderId="2" xfId="0" applyFont="1" applyFill="1" applyBorder="1"/>
    <xf numFmtId="164" fontId="6" fillId="6" borderId="2" xfId="0" applyNumberFormat="1" applyFont="1" applyFill="1" applyBorder="1"/>
    <xf numFmtId="164" fontId="6" fillId="0" borderId="2" xfId="0" applyNumberFormat="1" applyFont="1" applyBorder="1"/>
    <xf numFmtId="164" fontId="5" fillId="13" borderId="2" xfId="0" applyNumberFormat="1" applyFont="1" applyFill="1" applyBorder="1"/>
    <xf numFmtId="166" fontId="5" fillId="0" borderId="2" xfId="0" applyNumberFormat="1" applyFont="1" applyBorder="1"/>
    <xf numFmtId="0" fontId="8" fillId="0" borderId="0" xfId="0" applyFont="1"/>
    <xf numFmtId="172" fontId="5" fillId="0" borderId="2" xfId="0" applyNumberFormat="1" applyFont="1" applyBorder="1"/>
    <xf numFmtId="4" fontId="5" fillId="0" borderId="2" xfId="0" applyNumberFormat="1" applyFont="1" applyBorder="1"/>
    <xf numFmtId="0" fontId="6" fillId="14" borderId="2" xfId="0" applyFont="1" applyFill="1" applyBorder="1"/>
    <xf numFmtId="172" fontId="6" fillId="14" borderId="2" xfId="0" applyNumberFormat="1" applyFont="1" applyFill="1" applyBorder="1"/>
    <xf numFmtId="173" fontId="5" fillId="0" borderId="2" xfId="0" applyNumberFormat="1" applyFont="1" applyBorder="1"/>
    <xf numFmtId="2" fontId="5" fillId="0" borderId="2" xfId="0" applyNumberFormat="1" applyFont="1" applyBorder="1"/>
    <xf numFmtId="173" fontId="5" fillId="8" borderId="2" xfId="0" applyNumberFormat="1" applyFont="1" applyFill="1" applyBorder="1"/>
    <xf numFmtId="172" fontId="5" fillId="8" borderId="2" xfId="0" applyNumberFormat="1" applyFont="1" applyFill="1" applyBorder="1"/>
    <xf numFmtId="2" fontId="5" fillId="8" borderId="2" xfId="0" applyNumberFormat="1" applyFont="1" applyFill="1" applyBorder="1"/>
    <xf numFmtId="174" fontId="5" fillId="0" borderId="2" xfId="0" applyNumberFormat="1" applyFont="1" applyBorder="1"/>
    <xf numFmtId="175" fontId="5" fillId="0" borderId="2" xfId="0" applyNumberFormat="1" applyFont="1" applyBorder="1"/>
    <xf numFmtId="172" fontId="6" fillId="0" borderId="2" xfId="0" applyNumberFormat="1" applyFont="1" applyBorder="1"/>
    <xf numFmtId="176" fontId="5" fillId="0" borderId="2" xfId="0" applyNumberFormat="1" applyFont="1" applyBorder="1"/>
    <xf numFmtId="172" fontId="6" fillId="8" borderId="2" xfId="0" applyNumberFormat="1" applyFont="1" applyFill="1" applyBorder="1"/>
    <xf numFmtId="176" fontId="5" fillId="8" borderId="2" xfId="0" applyNumberFormat="1" applyFont="1" applyFill="1" applyBorder="1"/>
    <xf numFmtId="172" fontId="5" fillId="13" borderId="2" xfId="0" applyNumberFormat="1" applyFont="1" applyFill="1" applyBorder="1"/>
    <xf numFmtId="0" fontId="5" fillId="13" borderId="2" xfId="0" applyFont="1" applyFill="1" applyBorder="1"/>
    <xf numFmtId="2" fontId="5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 applyFont="1" applyAlignme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4" fillId="0" borderId="14" xfId="0" applyFont="1" applyBorder="1"/>
    <xf numFmtId="0" fontId="5" fillId="8" borderId="13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4" fillId="0" borderId="16" xfId="0" applyFont="1" applyBorder="1"/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4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22</xdr:row>
      <xdr:rowOff>9525</xdr:rowOff>
    </xdr:from>
    <xdr:ext cx="38100" cy="504825"/>
    <xdr:grpSp>
      <xdr:nvGrpSpPr>
        <xdr:cNvPr id="2" name="Shape 2"/>
        <xdr:cNvGrpSpPr/>
      </xdr:nvGrpSpPr>
      <xdr:grpSpPr>
        <a:xfrm>
          <a:off x="9124950" y="4219575"/>
          <a:ext cx="38100" cy="504825"/>
          <a:chOff x="5346000" y="3527588"/>
          <a:chExt cx="0" cy="504825"/>
        </a:xfrm>
      </xdr:grpSpPr>
      <xdr:cxnSp macro="">
        <xdr:nvCxnSpPr>
          <xdr:cNvPr id="3" name="Shape 3"/>
          <xdr:cNvCxnSpPr/>
        </xdr:nvCxnSpPr>
        <xdr:spPr>
          <a:xfrm>
            <a:off x="5346000" y="3527588"/>
            <a:ext cx="0" cy="5048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6</xdr:row>
      <xdr:rowOff>85725</xdr:rowOff>
    </xdr:from>
    <xdr:ext cx="533400" cy="257175"/>
    <xdr:sp macro="" textlink="">
      <xdr:nvSpPr>
        <xdr:cNvPr id="4" name="Shape 4"/>
        <xdr:cNvSpPr/>
      </xdr:nvSpPr>
      <xdr:spPr>
        <a:xfrm>
          <a:off x="5088825" y="3660938"/>
          <a:ext cx="514350" cy="238125"/>
        </a:xfrm>
        <a:prstGeom prst="homePlate">
          <a:avLst>
            <a:gd name="adj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Compras</a:t>
          </a:r>
          <a:endParaRPr sz="1400"/>
        </a:p>
      </xdr:txBody>
    </xdr:sp>
    <xdr:clientData fLocksWithSheet="0"/>
  </xdr:oneCellAnchor>
  <xdr:oneCellAnchor>
    <xdr:from>
      <xdr:col>4</xdr:col>
      <xdr:colOff>428625</xdr:colOff>
      <xdr:row>6</xdr:row>
      <xdr:rowOff>76200</xdr:rowOff>
    </xdr:from>
    <xdr:ext cx="723900" cy="257175"/>
    <xdr:sp macro="" textlink="">
      <xdr:nvSpPr>
        <xdr:cNvPr id="5" name="Shape 5"/>
        <xdr:cNvSpPr/>
      </xdr:nvSpPr>
      <xdr:spPr>
        <a:xfrm>
          <a:off x="4993575" y="3660938"/>
          <a:ext cx="704850" cy="238125"/>
        </a:xfrm>
        <a:prstGeom prst="homePlate">
          <a:avLst>
            <a:gd name="adj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A&amp;P</a:t>
          </a:r>
          <a:endParaRPr sz="1400"/>
        </a:p>
      </xdr:txBody>
    </xdr:sp>
    <xdr:clientData fLocksWithSheet="0"/>
  </xdr:oneCellAnchor>
  <xdr:oneCellAnchor>
    <xdr:from>
      <xdr:col>3</xdr:col>
      <xdr:colOff>476250</xdr:colOff>
      <xdr:row>5</xdr:row>
      <xdr:rowOff>171450</xdr:rowOff>
    </xdr:from>
    <xdr:ext cx="847725" cy="257175"/>
    <xdr:grpSp>
      <xdr:nvGrpSpPr>
        <xdr:cNvPr id="2" name="Shape 2"/>
        <xdr:cNvGrpSpPr/>
      </xdr:nvGrpSpPr>
      <xdr:grpSpPr>
        <a:xfrm>
          <a:off x="4926900" y="3656325"/>
          <a:ext cx="838200" cy="247500"/>
          <a:chOff x="4926900" y="3656325"/>
          <a:chExt cx="838200" cy="247500"/>
        </a:xfrm>
      </xdr:grpSpPr>
      <xdr:cxnSp macro="">
        <xdr:nvCxnSpPr>
          <xdr:cNvPr id="6" name="Shape 6"/>
          <xdr:cNvCxnSpPr>
            <a:stCxn id="4" idx="3"/>
          </xdr:cNvCxnSpPr>
        </xdr:nvCxnSpPr>
        <xdr:spPr>
          <a:xfrm rot="10800000" flipH="1">
            <a:off x="4926900" y="3656325"/>
            <a:ext cx="838200" cy="247500"/>
          </a:xfrm>
          <a:prstGeom prst="bentConnector3">
            <a:avLst>
              <a:gd name="adj1" fmla="val 50000"/>
            </a:avLst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3</xdr:col>
      <xdr:colOff>476250</xdr:colOff>
      <xdr:row>7</xdr:row>
      <xdr:rowOff>19050</xdr:rowOff>
    </xdr:from>
    <xdr:ext cx="847725" cy="314325"/>
    <xdr:grpSp>
      <xdr:nvGrpSpPr>
        <xdr:cNvPr id="3" name="Shape 2"/>
        <xdr:cNvGrpSpPr/>
      </xdr:nvGrpSpPr>
      <xdr:grpSpPr>
        <a:xfrm>
          <a:off x="4926900" y="3622838"/>
          <a:ext cx="838200" cy="314400"/>
          <a:chOff x="4926900" y="3622838"/>
          <a:chExt cx="838200" cy="314400"/>
        </a:xfrm>
      </xdr:grpSpPr>
      <xdr:cxnSp macro="">
        <xdr:nvCxnSpPr>
          <xdr:cNvPr id="7" name="Shape 7"/>
          <xdr:cNvCxnSpPr>
            <a:stCxn id="4" idx="3"/>
          </xdr:cNvCxnSpPr>
        </xdr:nvCxnSpPr>
        <xdr:spPr>
          <a:xfrm>
            <a:off x="4926900" y="3622838"/>
            <a:ext cx="838200" cy="314400"/>
          </a:xfrm>
          <a:prstGeom prst="bentConnector3">
            <a:avLst>
              <a:gd name="adj1" fmla="val 50000"/>
            </a:avLst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95250</xdr:colOff>
      <xdr:row>6</xdr:row>
      <xdr:rowOff>76200</xdr:rowOff>
    </xdr:from>
    <xdr:ext cx="971550" cy="285750"/>
    <xdr:sp macro="" textlink="">
      <xdr:nvSpPr>
        <xdr:cNvPr id="8" name="Shape 8"/>
        <xdr:cNvSpPr/>
      </xdr:nvSpPr>
      <xdr:spPr>
        <a:xfrm>
          <a:off x="4869750" y="3646650"/>
          <a:ext cx="952500" cy="266700"/>
        </a:xfrm>
        <a:prstGeom prst="homePlate">
          <a:avLst>
            <a:gd name="adj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Ensamblaje</a:t>
          </a:r>
          <a:endParaRPr sz="1400"/>
        </a:p>
      </xdr:txBody>
    </xdr:sp>
    <xdr:clientData fLocksWithSheet="0"/>
  </xdr:oneCellAnchor>
  <xdr:oneCellAnchor>
    <xdr:from>
      <xdr:col>7</xdr:col>
      <xdr:colOff>342900</xdr:colOff>
      <xdr:row>6</xdr:row>
      <xdr:rowOff>28575</xdr:rowOff>
    </xdr:from>
    <xdr:ext cx="285750" cy="200025"/>
    <xdr:grpSp>
      <xdr:nvGrpSpPr>
        <xdr:cNvPr id="9" name="Shape 2"/>
        <xdr:cNvGrpSpPr/>
      </xdr:nvGrpSpPr>
      <xdr:grpSpPr>
        <a:xfrm>
          <a:off x="5203125" y="3679913"/>
          <a:ext cx="285900" cy="200100"/>
          <a:chOff x="5203125" y="3679913"/>
          <a:chExt cx="285900" cy="200100"/>
        </a:xfrm>
      </xdr:grpSpPr>
      <xdr:cxnSp macro="">
        <xdr:nvCxnSpPr>
          <xdr:cNvPr id="10" name="Shape 9"/>
          <xdr:cNvCxnSpPr>
            <a:stCxn id="8" idx="3"/>
          </xdr:cNvCxnSpPr>
        </xdr:nvCxnSpPr>
        <xdr:spPr>
          <a:xfrm rot="10800000" flipH="1">
            <a:off x="5203125" y="3679913"/>
            <a:ext cx="285900" cy="200100"/>
          </a:xfrm>
          <a:prstGeom prst="bentConnector3">
            <a:avLst>
              <a:gd name="adj1" fmla="val 50000"/>
            </a:avLst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342900</xdr:colOff>
      <xdr:row>7</xdr:row>
      <xdr:rowOff>28575</xdr:rowOff>
    </xdr:from>
    <xdr:ext cx="304800" cy="285750"/>
    <xdr:grpSp>
      <xdr:nvGrpSpPr>
        <xdr:cNvPr id="11" name="Shape 2"/>
        <xdr:cNvGrpSpPr/>
      </xdr:nvGrpSpPr>
      <xdr:grpSpPr>
        <a:xfrm>
          <a:off x="5193600" y="3641888"/>
          <a:ext cx="304800" cy="276300"/>
          <a:chOff x="5193600" y="3641888"/>
          <a:chExt cx="304800" cy="276300"/>
        </a:xfrm>
      </xdr:grpSpPr>
      <xdr:cxnSp macro="">
        <xdr:nvCxnSpPr>
          <xdr:cNvPr id="12" name="Shape 10"/>
          <xdr:cNvCxnSpPr>
            <a:stCxn id="8" idx="3"/>
          </xdr:cNvCxnSpPr>
        </xdr:nvCxnSpPr>
        <xdr:spPr>
          <a:xfrm>
            <a:off x="5193600" y="3641888"/>
            <a:ext cx="304800" cy="276300"/>
          </a:xfrm>
          <a:prstGeom prst="bentConnector3">
            <a:avLst>
              <a:gd name="adj1" fmla="val 50000"/>
            </a:avLst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9</xdr:col>
      <xdr:colOff>76200</xdr:colOff>
      <xdr:row>6</xdr:row>
      <xdr:rowOff>38100</xdr:rowOff>
    </xdr:from>
    <xdr:ext cx="409575" cy="371475"/>
    <xdr:sp macro="" textlink="">
      <xdr:nvSpPr>
        <xdr:cNvPr id="13" name="Shape 11"/>
        <xdr:cNvSpPr/>
      </xdr:nvSpPr>
      <xdr:spPr>
        <a:xfrm>
          <a:off x="5150738" y="3608550"/>
          <a:ext cx="390525" cy="342900"/>
        </a:xfrm>
        <a:prstGeom prst="homePlate">
          <a:avLst>
            <a:gd name="adj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Ventas</a:t>
          </a:r>
          <a:endParaRPr sz="1400"/>
        </a:p>
      </xdr:txBody>
    </xdr:sp>
    <xdr:clientData fLocksWithSheet="0"/>
  </xdr:oneCellAnchor>
  <xdr:oneCellAnchor>
    <xdr:from>
      <xdr:col>5</xdr:col>
      <xdr:colOff>190500</xdr:colOff>
      <xdr:row>11</xdr:row>
      <xdr:rowOff>-9525</xdr:rowOff>
    </xdr:from>
    <xdr:ext cx="1314450" cy="314325"/>
    <xdr:sp macro="" textlink="">
      <xdr:nvSpPr>
        <xdr:cNvPr id="14" name="Shape 12"/>
        <xdr:cNvSpPr/>
      </xdr:nvSpPr>
      <xdr:spPr>
        <a:xfrm>
          <a:off x="4703063" y="3632363"/>
          <a:ext cx="1285875" cy="295275"/>
        </a:xfrm>
        <a:prstGeom prst="homePlate">
          <a:avLst>
            <a:gd name="adj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A&amp;G</a:t>
          </a:r>
          <a:endParaRPr sz="1400"/>
        </a:p>
      </xdr:txBody>
    </xdr:sp>
    <xdr:clientData fLocksWithSheet="0"/>
  </xdr:oneCellAnchor>
  <xdr:oneCellAnchor>
    <xdr:from>
      <xdr:col>5</xdr:col>
      <xdr:colOff>247650</xdr:colOff>
      <xdr:row>1</xdr:row>
      <xdr:rowOff>9525</xdr:rowOff>
    </xdr:from>
    <xdr:ext cx="933450" cy="371475"/>
    <xdr:sp macro="" textlink="">
      <xdr:nvSpPr>
        <xdr:cNvPr id="15" name="Shape 13"/>
        <xdr:cNvSpPr/>
      </xdr:nvSpPr>
      <xdr:spPr>
        <a:xfrm>
          <a:off x="4893563" y="3608550"/>
          <a:ext cx="904875" cy="342900"/>
        </a:xfrm>
        <a:prstGeom prst="homePlate">
          <a:avLst>
            <a:gd name="adj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Calidad</a:t>
          </a:r>
          <a:endParaRPr sz="1400"/>
        </a:p>
      </xdr:txBody>
    </xdr:sp>
    <xdr:clientData fLocksWithSheet="0"/>
  </xdr:oneCellAnchor>
  <xdr:oneCellAnchor>
    <xdr:from>
      <xdr:col>4</xdr:col>
      <xdr:colOff>685800</xdr:colOff>
      <xdr:row>2</xdr:row>
      <xdr:rowOff>0</xdr:rowOff>
    </xdr:from>
    <xdr:ext cx="295275" cy="781050"/>
    <xdr:grpSp>
      <xdr:nvGrpSpPr>
        <xdr:cNvPr id="16" name="Shape 2"/>
        <xdr:cNvGrpSpPr/>
      </xdr:nvGrpSpPr>
      <xdr:grpSpPr>
        <a:xfrm>
          <a:off x="4960125" y="3637088"/>
          <a:ext cx="771600" cy="285900"/>
          <a:chOff x="4960125" y="3637088"/>
          <a:chExt cx="771600" cy="285900"/>
        </a:xfrm>
      </xdr:grpSpPr>
      <xdr:cxnSp macro="">
        <xdr:nvCxnSpPr>
          <xdr:cNvPr id="17" name="Shape 14"/>
          <xdr:cNvCxnSpPr>
            <a:stCxn id="13" idx="1"/>
          </xdr:cNvCxnSpPr>
        </xdr:nvCxnSpPr>
        <xdr:spPr>
          <a:xfrm rot="5400000">
            <a:off x="4960125" y="3637088"/>
            <a:ext cx="771600" cy="285900"/>
          </a:xfrm>
          <a:prstGeom prst="bentConnector2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447675</xdr:colOff>
      <xdr:row>2</xdr:row>
      <xdr:rowOff>0</xdr:rowOff>
    </xdr:from>
    <xdr:ext cx="276225" cy="838200"/>
    <xdr:grpSp>
      <xdr:nvGrpSpPr>
        <xdr:cNvPr id="18" name="Shape 2"/>
        <xdr:cNvGrpSpPr/>
      </xdr:nvGrpSpPr>
      <xdr:grpSpPr>
        <a:xfrm>
          <a:off x="4931700" y="3646613"/>
          <a:ext cx="828600" cy="266700"/>
          <a:chOff x="4931700" y="3646613"/>
          <a:chExt cx="828600" cy="266700"/>
        </a:xfrm>
      </xdr:grpSpPr>
      <xdr:cxnSp macro="">
        <xdr:nvCxnSpPr>
          <xdr:cNvPr id="19" name="Shape 15"/>
          <xdr:cNvCxnSpPr>
            <a:stCxn id="13" idx="3"/>
          </xdr:cNvCxnSpPr>
        </xdr:nvCxnSpPr>
        <xdr:spPr>
          <a:xfrm rot="-5400000" flipH="1">
            <a:off x="4931700" y="3646613"/>
            <a:ext cx="828600" cy="266700"/>
          </a:xfrm>
          <a:prstGeom prst="bentConnector2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47625</xdr:colOff>
      <xdr:row>7</xdr:row>
      <xdr:rowOff>152400</xdr:rowOff>
    </xdr:from>
    <xdr:ext cx="1905000" cy="2181225"/>
    <xdr:grpSp>
      <xdr:nvGrpSpPr>
        <xdr:cNvPr id="20" name="Shape 2"/>
        <xdr:cNvGrpSpPr/>
      </xdr:nvGrpSpPr>
      <xdr:grpSpPr>
        <a:xfrm>
          <a:off x="4260113" y="2832300"/>
          <a:ext cx="2171700" cy="1895400"/>
          <a:chOff x="4260113" y="2832300"/>
          <a:chExt cx="2171700" cy="1895400"/>
        </a:xfrm>
      </xdr:grpSpPr>
      <xdr:cxnSp macro="">
        <xdr:nvCxnSpPr>
          <xdr:cNvPr id="21" name="Shape 16"/>
          <xdr:cNvCxnSpPr>
            <a:endCxn id="8" idx="2"/>
          </xdr:cNvCxnSpPr>
        </xdr:nvCxnSpPr>
        <xdr:spPr>
          <a:xfrm rot="-5400000">
            <a:off x="4260113" y="2832300"/>
            <a:ext cx="2171700" cy="1895400"/>
          </a:xfrm>
          <a:prstGeom prst="bentConnector3">
            <a:avLst>
              <a:gd name="adj1" fmla="val 50000"/>
            </a:avLst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638175</xdr:colOff>
      <xdr:row>24</xdr:row>
      <xdr:rowOff>142875</xdr:rowOff>
    </xdr:from>
    <xdr:ext cx="704850" cy="219075"/>
    <xdr:grpSp>
      <xdr:nvGrpSpPr>
        <xdr:cNvPr id="22" name="Shape 2"/>
        <xdr:cNvGrpSpPr/>
      </xdr:nvGrpSpPr>
      <xdr:grpSpPr>
        <a:xfrm>
          <a:off x="4998338" y="3675225"/>
          <a:ext cx="695325" cy="209550"/>
          <a:chOff x="4998338" y="3675225"/>
          <a:chExt cx="695325" cy="209550"/>
        </a:xfrm>
      </xdr:grpSpPr>
      <xdr:cxnSp macro="">
        <xdr:nvCxnSpPr>
          <xdr:cNvPr id="23" name="Shape 17"/>
          <xdr:cNvCxnSpPr/>
        </xdr:nvCxnSpPr>
        <xdr:spPr>
          <a:xfrm>
            <a:off x="4998338" y="3675225"/>
            <a:ext cx="695325" cy="2095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657225</xdr:colOff>
      <xdr:row>27</xdr:row>
      <xdr:rowOff>133350</xdr:rowOff>
    </xdr:from>
    <xdr:ext cx="685800" cy="561975"/>
    <xdr:grpSp>
      <xdr:nvGrpSpPr>
        <xdr:cNvPr id="24" name="Shape 2"/>
        <xdr:cNvGrpSpPr/>
      </xdr:nvGrpSpPr>
      <xdr:grpSpPr>
        <a:xfrm>
          <a:off x="5007863" y="3503775"/>
          <a:ext cx="676275" cy="552450"/>
          <a:chOff x="5007863" y="3503775"/>
          <a:chExt cx="676275" cy="552450"/>
        </a:xfrm>
      </xdr:grpSpPr>
      <xdr:cxnSp macro="">
        <xdr:nvCxnSpPr>
          <xdr:cNvPr id="25" name="Shape 18"/>
          <xdr:cNvCxnSpPr/>
        </xdr:nvCxnSpPr>
        <xdr:spPr>
          <a:xfrm rot="10800000" flipH="1">
            <a:off x="5007863" y="3503775"/>
            <a:ext cx="676275" cy="5524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11</xdr:col>
      <xdr:colOff>638175</xdr:colOff>
      <xdr:row>24</xdr:row>
      <xdr:rowOff>142875</xdr:rowOff>
    </xdr:from>
    <xdr:ext cx="704850" cy="219075"/>
    <xdr:grpSp>
      <xdr:nvGrpSpPr>
        <xdr:cNvPr id="26" name="Shape 2"/>
        <xdr:cNvGrpSpPr/>
      </xdr:nvGrpSpPr>
      <xdr:grpSpPr>
        <a:xfrm>
          <a:off x="4998338" y="3675225"/>
          <a:ext cx="695325" cy="209550"/>
          <a:chOff x="4998338" y="3675225"/>
          <a:chExt cx="695325" cy="209550"/>
        </a:xfrm>
      </xdr:grpSpPr>
      <xdr:cxnSp macro="">
        <xdr:nvCxnSpPr>
          <xdr:cNvPr id="27" name="Shape 17"/>
          <xdr:cNvCxnSpPr/>
        </xdr:nvCxnSpPr>
        <xdr:spPr>
          <a:xfrm>
            <a:off x="4998338" y="3675225"/>
            <a:ext cx="695325" cy="2095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11</xdr:col>
      <xdr:colOff>657225</xdr:colOff>
      <xdr:row>27</xdr:row>
      <xdr:rowOff>133350</xdr:rowOff>
    </xdr:from>
    <xdr:ext cx="685800" cy="561975"/>
    <xdr:grpSp>
      <xdr:nvGrpSpPr>
        <xdr:cNvPr id="28" name="Shape 2"/>
        <xdr:cNvGrpSpPr/>
      </xdr:nvGrpSpPr>
      <xdr:grpSpPr>
        <a:xfrm>
          <a:off x="5007863" y="3503775"/>
          <a:ext cx="676275" cy="552450"/>
          <a:chOff x="5007863" y="3503775"/>
          <a:chExt cx="676275" cy="552450"/>
        </a:xfrm>
      </xdr:grpSpPr>
      <xdr:cxnSp macro="">
        <xdr:nvCxnSpPr>
          <xdr:cNvPr id="29" name="Shape 18"/>
          <xdr:cNvCxnSpPr/>
        </xdr:nvCxnSpPr>
        <xdr:spPr>
          <a:xfrm rot="10800000" flipH="1">
            <a:off x="5007863" y="3503775"/>
            <a:ext cx="676275" cy="5524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28575</xdr:colOff>
      <xdr:row>24</xdr:row>
      <xdr:rowOff>114300</xdr:rowOff>
    </xdr:from>
    <xdr:ext cx="609600" cy="333375"/>
    <xdr:grpSp>
      <xdr:nvGrpSpPr>
        <xdr:cNvPr id="30" name="Shape 2"/>
        <xdr:cNvGrpSpPr/>
      </xdr:nvGrpSpPr>
      <xdr:grpSpPr>
        <a:xfrm>
          <a:off x="5045963" y="3618075"/>
          <a:ext cx="600075" cy="323850"/>
          <a:chOff x="5045963" y="3618075"/>
          <a:chExt cx="600075" cy="323850"/>
        </a:xfrm>
      </xdr:grpSpPr>
      <xdr:cxnSp macro="">
        <xdr:nvCxnSpPr>
          <xdr:cNvPr id="31" name="Shape 19"/>
          <xdr:cNvCxnSpPr/>
        </xdr:nvCxnSpPr>
        <xdr:spPr>
          <a:xfrm rot="10800000" flipH="1">
            <a:off x="5045963" y="3618075"/>
            <a:ext cx="600075" cy="3238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9525</xdr:colOff>
      <xdr:row>27</xdr:row>
      <xdr:rowOff>66675</xdr:rowOff>
    </xdr:from>
    <xdr:ext cx="571500" cy="638175"/>
    <xdr:grpSp>
      <xdr:nvGrpSpPr>
        <xdr:cNvPr id="32" name="Shape 2"/>
        <xdr:cNvGrpSpPr/>
      </xdr:nvGrpSpPr>
      <xdr:grpSpPr>
        <a:xfrm>
          <a:off x="5060250" y="3465675"/>
          <a:ext cx="571500" cy="628650"/>
          <a:chOff x="5060250" y="3465675"/>
          <a:chExt cx="571500" cy="628650"/>
        </a:xfrm>
      </xdr:grpSpPr>
      <xdr:cxnSp macro="">
        <xdr:nvCxnSpPr>
          <xdr:cNvPr id="33" name="Shape 20"/>
          <xdr:cNvCxnSpPr/>
        </xdr:nvCxnSpPr>
        <xdr:spPr>
          <a:xfrm>
            <a:off x="5060250" y="3465675"/>
            <a:ext cx="571500" cy="6286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11</xdr:col>
      <xdr:colOff>657225</xdr:colOff>
      <xdr:row>29</xdr:row>
      <xdr:rowOff>76200</xdr:rowOff>
    </xdr:from>
    <xdr:ext cx="742950" cy="1400175"/>
    <xdr:grpSp>
      <xdr:nvGrpSpPr>
        <xdr:cNvPr id="34" name="Shape 2"/>
        <xdr:cNvGrpSpPr/>
      </xdr:nvGrpSpPr>
      <xdr:grpSpPr>
        <a:xfrm>
          <a:off x="4979288" y="3079913"/>
          <a:ext cx="733425" cy="1400175"/>
          <a:chOff x="4979288" y="3079913"/>
          <a:chExt cx="733425" cy="1400175"/>
        </a:xfrm>
      </xdr:grpSpPr>
      <xdr:cxnSp macro="">
        <xdr:nvCxnSpPr>
          <xdr:cNvPr id="35" name="Shape 21"/>
          <xdr:cNvCxnSpPr/>
        </xdr:nvCxnSpPr>
        <xdr:spPr>
          <a:xfrm rot="10800000" flipH="1">
            <a:off x="4979288" y="3079913"/>
            <a:ext cx="733425" cy="140017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13</xdr:col>
      <xdr:colOff>685800</xdr:colOff>
      <xdr:row>24</xdr:row>
      <xdr:rowOff>133350</xdr:rowOff>
    </xdr:from>
    <xdr:ext cx="647700" cy="228600"/>
    <xdr:grpSp>
      <xdr:nvGrpSpPr>
        <xdr:cNvPr id="36" name="Shape 2"/>
        <xdr:cNvGrpSpPr/>
      </xdr:nvGrpSpPr>
      <xdr:grpSpPr>
        <a:xfrm>
          <a:off x="5026913" y="3670463"/>
          <a:ext cx="638175" cy="219075"/>
          <a:chOff x="5026913" y="3670463"/>
          <a:chExt cx="638175" cy="219075"/>
        </a:xfrm>
      </xdr:grpSpPr>
      <xdr:cxnSp macro="">
        <xdr:nvCxnSpPr>
          <xdr:cNvPr id="37" name="Shape 22"/>
          <xdr:cNvCxnSpPr/>
        </xdr:nvCxnSpPr>
        <xdr:spPr>
          <a:xfrm rot="10800000" flipH="1">
            <a:off x="5026913" y="3670463"/>
            <a:ext cx="638175" cy="21907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14</xdr:col>
      <xdr:colOff>9525</xdr:colOff>
      <xdr:row>27</xdr:row>
      <xdr:rowOff>28575</xdr:rowOff>
    </xdr:from>
    <xdr:ext cx="571500" cy="695325"/>
    <xdr:grpSp>
      <xdr:nvGrpSpPr>
        <xdr:cNvPr id="38" name="Shape 2"/>
        <xdr:cNvGrpSpPr/>
      </xdr:nvGrpSpPr>
      <xdr:grpSpPr>
        <a:xfrm>
          <a:off x="5065013" y="3437100"/>
          <a:ext cx="561975" cy="685800"/>
          <a:chOff x="5065013" y="3437100"/>
          <a:chExt cx="561975" cy="685800"/>
        </a:xfrm>
      </xdr:grpSpPr>
      <xdr:cxnSp macro="">
        <xdr:nvCxnSpPr>
          <xdr:cNvPr id="39" name="Shape 23"/>
          <xdr:cNvCxnSpPr/>
        </xdr:nvCxnSpPr>
        <xdr:spPr>
          <a:xfrm>
            <a:off x="5065013" y="3437100"/>
            <a:ext cx="561975" cy="6858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27</xdr:row>
      <xdr:rowOff>114300</xdr:rowOff>
    </xdr:from>
    <xdr:ext cx="38100" cy="1219200"/>
    <xdr:grpSp>
      <xdr:nvGrpSpPr>
        <xdr:cNvPr id="2" name="Shape 2"/>
        <xdr:cNvGrpSpPr/>
      </xdr:nvGrpSpPr>
      <xdr:grpSpPr>
        <a:xfrm>
          <a:off x="5341238" y="3170400"/>
          <a:ext cx="9525" cy="1219200"/>
          <a:chOff x="5341238" y="3170400"/>
          <a:chExt cx="9525" cy="1219200"/>
        </a:xfrm>
      </xdr:grpSpPr>
      <xdr:cxnSp macro="">
        <xdr:nvCxnSpPr>
          <xdr:cNvPr id="24" name="Shape 24"/>
          <xdr:cNvCxnSpPr/>
        </xdr:nvCxnSpPr>
        <xdr:spPr>
          <a:xfrm>
            <a:off x="5341238" y="3170400"/>
            <a:ext cx="9525" cy="12192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3</xdr:col>
      <xdr:colOff>114300</xdr:colOff>
      <xdr:row>34</xdr:row>
      <xdr:rowOff>95250</xdr:rowOff>
    </xdr:from>
    <xdr:ext cx="38100" cy="1238250"/>
    <xdr:grpSp>
      <xdr:nvGrpSpPr>
        <xdr:cNvPr id="3" name="Shape 2"/>
        <xdr:cNvGrpSpPr/>
      </xdr:nvGrpSpPr>
      <xdr:grpSpPr>
        <a:xfrm>
          <a:off x="5341238" y="3160875"/>
          <a:ext cx="9525" cy="1238250"/>
          <a:chOff x="5341238" y="3160875"/>
          <a:chExt cx="9525" cy="1238250"/>
        </a:xfrm>
      </xdr:grpSpPr>
      <xdr:cxnSp macro="">
        <xdr:nvCxnSpPr>
          <xdr:cNvPr id="25" name="Shape 25"/>
          <xdr:cNvCxnSpPr/>
        </xdr:nvCxnSpPr>
        <xdr:spPr>
          <a:xfrm>
            <a:off x="5341238" y="3160875"/>
            <a:ext cx="9525" cy="12382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123825</xdr:colOff>
      <xdr:row>34</xdr:row>
      <xdr:rowOff>114300</xdr:rowOff>
    </xdr:from>
    <xdr:ext cx="38100" cy="1238250"/>
    <xdr:grpSp>
      <xdr:nvGrpSpPr>
        <xdr:cNvPr id="4" name="Shape 2"/>
        <xdr:cNvGrpSpPr/>
      </xdr:nvGrpSpPr>
      <xdr:grpSpPr>
        <a:xfrm>
          <a:off x="5346000" y="3160875"/>
          <a:ext cx="0" cy="1238250"/>
          <a:chOff x="5346000" y="3160875"/>
          <a:chExt cx="0" cy="1238250"/>
        </a:xfrm>
      </xdr:grpSpPr>
      <xdr:cxnSp macro="">
        <xdr:nvCxnSpPr>
          <xdr:cNvPr id="26" name="Shape 26"/>
          <xdr:cNvCxnSpPr/>
        </xdr:nvCxnSpPr>
        <xdr:spPr>
          <a:xfrm>
            <a:off x="5346000" y="3160875"/>
            <a:ext cx="0" cy="12382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3</xdr:col>
      <xdr:colOff>152400</xdr:colOff>
      <xdr:row>43</xdr:row>
      <xdr:rowOff>123825</xdr:rowOff>
    </xdr:from>
    <xdr:ext cx="38100" cy="1209675"/>
    <xdr:grpSp>
      <xdr:nvGrpSpPr>
        <xdr:cNvPr id="5" name="Shape 2"/>
        <xdr:cNvGrpSpPr/>
      </xdr:nvGrpSpPr>
      <xdr:grpSpPr>
        <a:xfrm>
          <a:off x="5331713" y="3175163"/>
          <a:ext cx="28575" cy="1209675"/>
          <a:chOff x="5331713" y="3175163"/>
          <a:chExt cx="28575" cy="1209675"/>
        </a:xfrm>
      </xdr:grpSpPr>
      <xdr:cxnSp macro="">
        <xdr:nvCxnSpPr>
          <xdr:cNvPr id="27" name="Shape 27"/>
          <xdr:cNvCxnSpPr/>
        </xdr:nvCxnSpPr>
        <xdr:spPr>
          <a:xfrm>
            <a:off x="5331713" y="3175163"/>
            <a:ext cx="28575" cy="120967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3</xdr:col>
      <xdr:colOff>238125</xdr:colOff>
      <xdr:row>50</xdr:row>
      <xdr:rowOff>95250</xdr:rowOff>
    </xdr:from>
    <xdr:ext cx="38100" cy="1219200"/>
    <xdr:grpSp>
      <xdr:nvGrpSpPr>
        <xdr:cNvPr id="6" name="Shape 2"/>
        <xdr:cNvGrpSpPr/>
      </xdr:nvGrpSpPr>
      <xdr:grpSpPr>
        <a:xfrm>
          <a:off x="5346000" y="3170400"/>
          <a:ext cx="0" cy="1219200"/>
          <a:chOff x="5346000" y="3170400"/>
          <a:chExt cx="0" cy="1219200"/>
        </a:xfrm>
      </xdr:grpSpPr>
      <xdr:cxnSp macro="">
        <xdr:nvCxnSpPr>
          <xdr:cNvPr id="28" name="Shape 28"/>
          <xdr:cNvCxnSpPr/>
        </xdr:nvCxnSpPr>
        <xdr:spPr>
          <a:xfrm>
            <a:off x="5346000" y="3170400"/>
            <a:ext cx="0" cy="12192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3</xdr:col>
      <xdr:colOff>85725</xdr:colOff>
      <xdr:row>59</xdr:row>
      <xdr:rowOff>95250</xdr:rowOff>
    </xdr:from>
    <xdr:ext cx="38100" cy="1171575"/>
    <xdr:grpSp>
      <xdr:nvGrpSpPr>
        <xdr:cNvPr id="7" name="Shape 2"/>
        <xdr:cNvGrpSpPr/>
      </xdr:nvGrpSpPr>
      <xdr:grpSpPr>
        <a:xfrm>
          <a:off x="5346000" y="3194213"/>
          <a:ext cx="0" cy="1171575"/>
          <a:chOff x="5346000" y="3194213"/>
          <a:chExt cx="0" cy="1171575"/>
        </a:xfrm>
      </xdr:grpSpPr>
      <xdr:cxnSp macro="">
        <xdr:nvCxnSpPr>
          <xdr:cNvPr id="29" name="Shape 29"/>
          <xdr:cNvCxnSpPr/>
        </xdr:nvCxnSpPr>
        <xdr:spPr>
          <a:xfrm>
            <a:off x="5346000" y="3194213"/>
            <a:ext cx="0" cy="117157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57150</xdr:colOff>
      <xdr:row>59</xdr:row>
      <xdr:rowOff>76200</xdr:rowOff>
    </xdr:from>
    <xdr:ext cx="38100" cy="1209675"/>
    <xdr:grpSp>
      <xdr:nvGrpSpPr>
        <xdr:cNvPr id="8" name="Shape 2"/>
        <xdr:cNvGrpSpPr/>
      </xdr:nvGrpSpPr>
      <xdr:grpSpPr>
        <a:xfrm>
          <a:off x="5341238" y="3175163"/>
          <a:ext cx="9525" cy="1209675"/>
          <a:chOff x="5341238" y="3175163"/>
          <a:chExt cx="9525" cy="1209675"/>
        </a:xfrm>
      </xdr:grpSpPr>
      <xdr:cxnSp macro="">
        <xdr:nvCxnSpPr>
          <xdr:cNvPr id="30" name="Shape 30"/>
          <xdr:cNvCxnSpPr/>
        </xdr:nvCxnSpPr>
        <xdr:spPr>
          <a:xfrm flipH="1">
            <a:off x="5341238" y="3175163"/>
            <a:ext cx="9525" cy="120967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942975</xdr:colOff>
      <xdr:row>66</xdr:row>
      <xdr:rowOff>95250</xdr:rowOff>
    </xdr:from>
    <xdr:ext cx="1314450" cy="1343025"/>
    <xdr:grpSp>
      <xdr:nvGrpSpPr>
        <xdr:cNvPr id="9" name="Shape 2"/>
        <xdr:cNvGrpSpPr/>
      </xdr:nvGrpSpPr>
      <xdr:grpSpPr>
        <a:xfrm>
          <a:off x="4693538" y="3113250"/>
          <a:ext cx="1304925" cy="1333500"/>
          <a:chOff x="4693538" y="3113250"/>
          <a:chExt cx="1304925" cy="1333500"/>
        </a:xfrm>
      </xdr:grpSpPr>
      <xdr:cxnSp macro="">
        <xdr:nvCxnSpPr>
          <xdr:cNvPr id="31" name="Shape 31"/>
          <xdr:cNvCxnSpPr/>
        </xdr:nvCxnSpPr>
        <xdr:spPr>
          <a:xfrm flipH="1">
            <a:off x="4693538" y="3113250"/>
            <a:ext cx="1304925" cy="13335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2" sqref="J2"/>
    </sheetView>
  </sheetViews>
  <sheetFormatPr baseColWidth="10" defaultColWidth="14.42578125" defaultRowHeight="15" customHeight="1"/>
  <cols>
    <col min="1" max="1" width="47.7109375" customWidth="1"/>
    <col min="2" max="2" width="12.5703125" customWidth="1"/>
    <col min="3" max="3" width="13.140625" customWidth="1"/>
    <col min="4" max="4" width="14" customWidth="1"/>
    <col min="5" max="5" width="11.42578125" customWidth="1"/>
    <col min="6" max="26" width="10.7109375" customWidth="1"/>
  </cols>
  <sheetData>
    <row r="1" spans="1:10">
      <c r="A1" s="100" t="s">
        <v>0</v>
      </c>
      <c r="B1" s="10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s="2" t="s">
        <v>7</v>
      </c>
    </row>
    <row r="2" spans="1:10">
      <c r="A2" s="101"/>
      <c r="B2" s="101"/>
      <c r="C2" s="1" t="s">
        <v>8</v>
      </c>
      <c r="D2" s="1" t="s">
        <v>9</v>
      </c>
      <c r="E2" s="1"/>
      <c r="F2" s="1"/>
      <c r="G2" s="1"/>
      <c r="J2" t="s">
        <v>213</v>
      </c>
    </row>
    <row r="3" spans="1:10">
      <c r="A3" s="3" t="s">
        <v>10</v>
      </c>
      <c r="B3" s="4">
        <v>40000</v>
      </c>
      <c r="C3" s="5"/>
      <c r="D3" s="4"/>
      <c r="E3" s="6" t="s">
        <v>11</v>
      </c>
      <c r="F3" s="5" t="s">
        <v>12</v>
      </c>
      <c r="G3" s="7"/>
      <c r="J3" s="2" t="s">
        <v>13</v>
      </c>
    </row>
    <row r="4" spans="1:10">
      <c r="A4" s="3" t="s">
        <v>14</v>
      </c>
      <c r="B4" s="4">
        <v>3500</v>
      </c>
      <c r="C4" s="5"/>
      <c r="D4" s="4"/>
      <c r="E4" s="6" t="s">
        <v>11</v>
      </c>
      <c r="F4" s="5" t="s">
        <v>12</v>
      </c>
      <c r="G4" s="7"/>
      <c r="J4" s="2" t="s">
        <v>15</v>
      </c>
    </row>
    <row r="5" spans="1:10">
      <c r="A5" s="3" t="s">
        <v>16</v>
      </c>
      <c r="B5" s="4">
        <v>3500</v>
      </c>
      <c r="C5" s="5"/>
      <c r="D5" s="4"/>
      <c r="E5" s="6" t="s">
        <v>11</v>
      </c>
      <c r="F5" s="5" t="s">
        <v>12</v>
      </c>
      <c r="G5" s="7"/>
    </row>
    <row r="6" spans="1:10">
      <c r="A6" s="3" t="s">
        <v>17</v>
      </c>
      <c r="B6" s="4">
        <v>15000</v>
      </c>
      <c r="C6" s="5"/>
      <c r="D6" s="4"/>
      <c r="E6" s="6" t="s">
        <v>11</v>
      </c>
      <c r="F6" s="5" t="s">
        <v>18</v>
      </c>
      <c r="G6" s="7"/>
    </row>
    <row r="7" spans="1:10">
      <c r="A7" s="3" t="s">
        <v>19</v>
      </c>
      <c r="B7" s="4">
        <v>5500</v>
      </c>
      <c r="C7" s="5"/>
      <c r="D7" s="4"/>
      <c r="E7" s="6" t="s">
        <v>11</v>
      </c>
      <c r="F7" s="5" t="s">
        <v>18</v>
      </c>
      <c r="G7" s="7"/>
    </row>
    <row r="8" spans="1:10">
      <c r="A8" s="8" t="s">
        <v>20</v>
      </c>
      <c r="B8" s="9">
        <v>59500</v>
      </c>
      <c r="C8" s="10"/>
      <c r="D8" s="9"/>
      <c r="E8" s="11" t="s">
        <v>21</v>
      </c>
      <c r="F8" s="10" t="s">
        <v>22</v>
      </c>
      <c r="G8" s="7"/>
      <c r="H8" s="12" t="s">
        <v>23</v>
      </c>
    </row>
    <row r="9" spans="1:10">
      <c r="A9" s="8" t="s">
        <v>24</v>
      </c>
      <c r="B9" s="9">
        <v>58500</v>
      </c>
      <c r="C9" s="10"/>
      <c r="D9" s="9"/>
      <c r="E9" s="11" t="s">
        <v>21</v>
      </c>
      <c r="F9" s="10" t="s">
        <v>22</v>
      </c>
      <c r="G9" s="7"/>
      <c r="H9" s="12" t="s">
        <v>23</v>
      </c>
    </row>
    <row r="10" spans="1:10">
      <c r="A10" s="3" t="s">
        <v>25</v>
      </c>
      <c r="B10" s="4">
        <v>35000</v>
      </c>
      <c r="C10" s="5"/>
      <c r="D10" s="4"/>
      <c r="E10" s="6" t="s">
        <v>11</v>
      </c>
      <c r="F10" s="5" t="s">
        <v>26</v>
      </c>
      <c r="G10" s="7"/>
    </row>
    <row r="11" spans="1:10">
      <c r="A11" s="3" t="s">
        <v>27</v>
      </c>
      <c r="B11" s="4">
        <v>2000</v>
      </c>
      <c r="C11" s="4"/>
      <c r="D11" s="5"/>
      <c r="E11" s="6" t="s">
        <v>11</v>
      </c>
      <c r="F11" s="5" t="s">
        <v>28</v>
      </c>
      <c r="G11" s="7"/>
      <c r="H11" s="12" t="s">
        <v>29</v>
      </c>
    </row>
    <row r="12" spans="1:10">
      <c r="A12" s="3" t="s">
        <v>30</v>
      </c>
      <c r="B12" s="4">
        <v>919.99999999999989</v>
      </c>
      <c r="C12" s="4"/>
      <c r="D12" s="5"/>
      <c r="E12" s="6" t="s">
        <v>11</v>
      </c>
      <c r="F12" s="5" t="s">
        <v>28</v>
      </c>
      <c r="G12" s="7"/>
      <c r="H12" s="12" t="s">
        <v>29</v>
      </c>
    </row>
    <row r="13" spans="1:10">
      <c r="A13" s="3" t="s">
        <v>31</v>
      </c>
      <c r="B13" s="4">
        <v>700</v>
      </c>
      <c r="C13" s="4"/>
      <c r="D13" s="5"/>
      <c r="E13" s="6" t="s">
        <v>11</v>
      </c>
      <c r="F13" s="5" t="s">
        <v>28</v>
      </c>
      <c r="G13" s="7"/>
      <c r="H13" s="12" t="s">
        <v>29</v>
      </c>
    </row>
    <row r="14" spans="1:10">
      <c r="A14" s="3" t="s">
        <v>32</v>
      </c>
      <c r="B14" s="4">
        <v>10000</v>
      </c>
      <c r="C14" s="4"/>
      <c r="D14" s="5"/>
      <c r="E14" s="6" t="s">
        <v>11</v>
      </c>
      <c r="F14" s="5" t="s">
        <v>33</v>
      </c>
      <c r="G14" s="5"/>
      <c r="H14" s="102" t="s">
        <v>34</v>
      </c>
      <c r="I14" s="103"/>
      <c r="J14" s="104"/>
    </row>
    <row r="15" spans="1:10">
      <c r="A15" s="3" t="s">
        <v>35</v>
      </c>
      <c r="B15" s="4">
        <v>15000</v>
      </c>
      <c r="C15" s="4"/>
      <c r="D15" s="5"/>
      <c r="E15" s="6" t="s">
        <v>11</v>
      </c>
      <c r="F15" s="5" t="s">
        <v>33</v>
      </c>
      <c r="G15" s="5"/>
      <c r="H15" s="105"/>
      <c r="I15" s="106"/>
      <c r="J15" s="107"/>
    </row>
    <row r="16" spans="1:10">
      <c r="A16" s="3" t="s">
        <v>36</v>
      </c>
      <c r="B16" s="4">
        <v>12000</v>
      </c>
      <c r="C16" s="4"/>
      <c r="D16" s="5"/>
      <c r="E16" s="6" t="s">
        <v>11</v>
      </c>
      <c r="F16" s="5" t="s">
        <v>33</v>
      </c>
      <c r="G16" s="5"/>
      <c r="H16" s="105"/>
      <c r="I16" s="106"/>
      <c r="J16" s="107"/>
    </row>
    <row r="17" spans="1:10">
      <c r="A17" s="3" t="s">
        <v>37</v>
      </c>
      <c r="B17" s="4">
        <v>36000</v>
      </c>
      <c r="C17" s="4"/>
      <c r="D17" s="5"/>
      <c r="E17" s="6" t="s">
        <v>11</v>
      </c>
      <c r="F17" s="5" t="s">
        <v>33</v>
      </c>
      <c r="G17" s="5"/>
      <c r="H17" s="105"/>
      <c r="I17" s="106"/>
      <c r="J17" s="107"/>
    </row>
    <row r="18" spans="1:10">
      <c r="A18" s="3" t="s">
        <v>38</v>
      </c>
      <c r="B18" s="4">
        <v>7500</v>
      </c>
      <c r="C18" s="4"/>
      <c r="D18" s="5"/>
      <c r="E18" s="6" t="s">
        <v>11</v>
      </c>
      <c r="F18" s="5" t="s">
        <v>33</v>
      </c>
      <c r="G18" s="5"/>
      <c r="H18" s="108"/>
      <c r="I18" s="109"/>
      <c r="J18" s="110"/>
    </row>
    <row r="19" spans="1:10">
      <c r="A19" s="13" t="s">
        <v>39</v>
      </c>
      <c r="B19" s="14">
        <v>4200</v>
      </c>
      <c r="C19" s="14"/>
      <c r="D19" s="15"/>
      <c r="E19" s="16" t="s">
        <v>21</v>
      </c>
      <c r="F19" s="15" t="s">
        <v>40</v>
      </c>
      <c r="G19" s="7" t="s">
        <v>41</v>
      </c>
      <c r="H19" s="12" t="s">
        <v>42</v>
      </c>
    </row>
    <row r="20" spans="1:10">
      <c r="A20" s="13" t="s">
        <v>43</v>
      </c>
      <c r="B20" s="14">
        <v>1440</v>
      </c>
      <c r="C20" s="14"/>
      <c r="D20" s="15"/>
      <c r="E20" s="16" t="s">
        <v>21</v>
      </c>
      <c r="F20" s="15" t="s">
        <v>40</v>
      </c>
      <c r="G20" s="7"/>
      <c r="H20" s="111" t="s">
        <v>44</v>
      </c>
      <c r="I20" s="103"/>
      <c r="J20" s="104"/>
    </row>
    <row r="21" spans="1:10" ht="15.75" customHeight="1">
      <c r="A21" s="13" t="s">
        <v>45</v>
      </c>
      <c r="B21" s="14">
        <v>1080</v>
      </c>
      <c r="C21" s="14"/>
      <c r="D21" s="15"/>
      <c r="E21" s="16" t="s">
        <v>21</v>
      </c>
      <c r="F21" s="15" t="s">
        <v>40</v>
      </c>
      <c r="G21" s="7"/>
      <c r="H21" s="105"/>
      <c r="I21" s="106"/>
      <c r="J21" s="107"/>
    </row>
    <row r="22" spans="1:10" ht="15.75" customHeight="1">
      <c r="A22" s="13" t="s">
        <v>46</v>
      </c>
      <c r="B22" s="14">
        <v>36000</v>
      </c>
      <c r="C22" s="14"/>
      <c r="D22" s="15"/>
      <c r="E22" s="16" t="s">
        <v>21</v>
      </c>
      <c r="F22" s="15" t="s">
        <v>40</v>
      </c>
      <c r="G22" s="7"/>
      <c r="H22" s="108"/>
      <c r="I22" s="109"/>
      <c r="J22" s="110"/>
    </row>
    <row r="23" spans="1:10" ht="15.75" customHeight="1">
      <c r="A23" s="13" t="s">
        <v>47</v>
      </c>
      <c r="B23" s="14">
        <v>70000</v>
      </c>
      <c r="C23" s="14"/>
      <c r="D23" s="15"/>
      <c r="E23" s="16" t="s">
        <v>21</v>
      </c>
      <c r="F23" s="15" t="s">
        <v>40</v>
      </c>
      <c r="G23" s="7" t="s">
        <v>48</v>
      </c>
      <c r="H23" s="112" t="s">
        <v>49</v>
      </c>
      <c r="I23" s="106"/>
      <c r="J23" s="106"/>
    </row>
    <row r="24" spans="1:10" ht="15.75" customHeight="1">
      <c r="A24" s="13" t="s">
        <v>50</v>
      </c>
      <c r="B24" s="14">
        <v>1009</v>
      </c>
      <c r="C24" s="14"/>
      <c r="D24" s="15"/>
      <c r="E24" s="16" t="s">
        <v>21</v>
      </c>
      <c r="F24" s="15" t="s">
        <v>40</v>
      </c>
      <c r="G24" s="7" t="s">
        <v>48</v>
      </c>
      <c r="H24" s="105"/>
      <c r="I24" s="106"/>
      <c r="J24" s="106"/>
    </row>
    <row r="25" spans="1:10" ht="15.75" customHeight="1">
      <c r="A25" s="13" t="s">
        <v>51</v>
      </c>
      <c r="B25" s="14">
        <v>360</v>
      </c>
      <c r="C25" s="15"/>
      <c r="D25" s="14"/>
      <c r="E25" s="16" t="s">
        <v>21</v>
      </c>
      <c r="F25" s="15" t="s">
        <v>22</v>
      </c>
      <c r="G25" s="7"/>
      <c r="H25" s="17"/>
      <c r="I25" s="17"/>
      <c r="J25" s="17"/>
    </row>
    <row r="26" spans="1:10" ht="15.75" customHeight="1">
      <c r="A26" s="3" t="s">
        <v>52</v>
      </c>
      <c r="B26" s="4">
        <v>5000</v>
      </c>
      <c r="C26" s="5"/>
      <c r="D26" s="4"/>
      <c r="E26" s="6" t="s">
        <v>11</v>
      </c>
      <c r="F26" s="5" t="s">
        <v>53</v>
      </c>
      <c r="G26" s="7"/>
    </row>
    <row r="27" spans="1:10" ht="15.75" customHeight="1">
      <c r="A27" s="3" t="s">
        <v>54</v>
      </c>
      <c r="B27" s="4">
        <v>1800</v>
      </c>
      <c r="C27" s="4"/>
      <c r="D27" s="5"/>
      <c r="E27" s="6" t="str">
        <f>+E16</f>
        <v>balance situación</v>
      </c>
      <c r="F27" s="5" t="str">
        <f>+F11</f>
        <v>Existencias iniciales</v>
      </c>
      <c r="G27" s="7"/>
      <c r="H27" s="12" t="s">
        <v>55</v>
      </c>
    </row>
    <row r="28" spans="1:10" ht="15.75" customHeight="1">
      <c r="A28" s="3" t="s">
        <v>56</v>
      </c>
      <c r="B28" s="4">
        <v>5000</v>
      </c>
      <c r="C28" s="4"/>
      <c r="D28" s="5"/>
      <c r="E28" s="6" t="s">
        <v>11</v>
      </c>
      <c r="F28" s="5"/>
      <c r="G28" s="7"/>
    </row>
    <row r="29" spans="1:10" ht="15.75" customHeight="1">
      <c r="A29" s="13" t="s">
        <v>57</v>
      </c>
      <c r="B29" s="14">
        <v>2700</v>
      </c>
      <c r="C29" s="14"/>
      <c r="D29" s="15"/>
      <c r="E29" s="16" t="s">
        <v>21</v>
      </c>
      <c r="F29" s="15" t="s">
        <v>40</v>
      </c>
      <c r="G29" s="7" t="s">
        <v>41</v>
      </c>
    </row>
    <row r="30" spans="1:10" ht="15.75" customHeight="1">
      <c r="A30" s="3" t="s">
        <v>58</v>
      </c>
      <c r="B30" s="4">
        <v>15840</v>
      </c>
      <c r="C30" s="4"/>
      <c r="D30" s="5"/>
      <c r="E30" s="6" t="s">
        <v>11</v>
      </c>
      <c r="F30" s="5" t="s">
        <v>33</v>
      </c>
      <c r="G30" s="5"/>
    </row>
    <row r="31" spans="1:10" ht="15.75" customHeight="1">
      <c r="A31" s="13" t="s">
        <v>59</v>
      </c>
      <c r="B31" s="18">
        <v>500</v>
      </c>
      <c r="C31" s="18"/>
      <c r="D31" s="19"/>
      <c r="E31" s="16" t="s">
        <v>21</v>
      </c>
      <c r="F31" s="15" t="s">
        <v>40</v>
      </c>
      <c r="G31" s="7" t="s">
        <v>41</v>
      </c>
    </row>
    <row r="32" spans="1:10" ht="15.75" customHeight="1">
      <c r="A32" s="3" t="s">
        <v>60</v>
      </c>
      <c r="B32" s="4">
        <v>37500</v>
      </c>
      <c r="C32" s="5"/>
      <c r="D32" s="5"/>
      <c r="E32" s="6" t="s">
        <v>61</v>
      </c>
      <c r="F32" s="5"/>
      <c r="G32" s="7"/>
    </row>
    <row r="33" spans="1:8" ht="15.75" customHeight="1">
      <c r="E33" s="20"/>
    </row>
    <row r="34" spans="1:8" ht="15.75" customHeight="1">
      <c r="A34" s="21" t="s">
        <v>62</v>
      </c>
      <c r="B34" s="12" t="s">
        <v>63</v>
      </c>
      <c r="C34" s="20" t="s">
        <v>64</v>
      </c>
      <c r="D34" s="12" t="s">
        <v>65</v>
      </c>
      <c r="E34" s="20"/>
      <c r="F34" s="12" t="s">
        <v>66</v>
      </c>
      <c r="H34" s="12" t="s">
        <v>67</v>
      </c>
    </row>
    <row r="35" spans="1:8" ht="15.75" customHeight="1">
      <c r="A35" s="21" t="s">
        <v>68</v>
      </c>
      <c r="B35" s="22">
        <f>+B17</f>
        <v>36000</v>
      </c>
      <c r="C35" s="12">
        <v>25</v>
      </c>
      <c r="D35" s="23">
        <f>+B35/C35</f>
        <v>1440</v>
      </c>
      <c r="E35" s="20"/>
      <c r="F35" s="7" t="s">
        <v>69</v>
      </c>
      <c r="G35" s="24">
        <v>150</v>
      </c>
      <c r="H35" s="25">
        <f t="shared" ref="H35:H40" si="0">+G35*$E$37</f>
        <v>216</v>
      </c>
    </row>
    <row r="36" spans="1:8" ht="15.75" customHeight="1">
      <c r="E36" s="20"/>
      <c r="F36" s="7" t="s">
        <v>70</v>
      </c>
      <c r="G36" s="24">
        <v>300</v>
      </c>
      <c r="H36" s="25">
        <f t="shared" si="0"/>
        <v>432</v>
      </c>
    </row>
    <row r="37" spans="1:8" ht="15.75" customHeight="1">
      <c r="B37" s="26" t="s">
        <v>71</v>
      </c>
      <c r="C37" s="26"/>
      <c r="D37" s="26"/>
      <c r="E37" s="27">
        <f>+D35/G41</f>
        <v>1.44</v>
      </c>
      <c r="F37" s="7" t="s">
        <v>72</v>
      </c>
      <c r="G37" s="24">
        <v>250</v>
      </c>
      <c r="H37" s="25">
        <f t="shared" si="0"/>
        <v>360</v>
      </c>
    </row>
    <row r="38" spans="1:8" ht="15.75" customHeight="1">
      <c r="E38" s="20"/>
      <c r="F38" s="7" t="s">
        <v>73</v>
      </c>
      <c r="G38" s="24">
        <v>150</v>
      </c>
      <c r="H38" s="25">
        <f t="shared" si="0"/>
        <v>216</v>
      </c>
    </row>
    <row r="39" spans="1:8" ht="15.75" customHeight="1">
      <c r="E39" s="20"/>
      <c r="F39" s="7" t="s">
        <v>74</v>
      </c>
      <c r="G39" s="24">
        <v>50</v>
      </c>
      <c r="H39" s="25">
        <f t="shared" si="0"/>
        <v>72</v>
      </c>
    </row>
    <row r="40" spans="1:8" ht="15.75" customHeight="1">
      <c r="E40" s="20"/>
      <c r="F40" s="7" t="s">
        <v>75</v>
      </c>
      <c r="G40" s="24">
        <v>100</v>
      </c>
      <c r="H40" s="25">
        <f t="shared" si="0"/>
        <v>144</v>
      </c>
    </row>
    <row r="41" spans="1:8" ht="15.75" customHeight="1">
      <c r="E41" s="20"/>
      <c r="F41" s="28" t="s">
        <v>76</v>
      </c>
      <c r="G41" s="29">
        <f t="shared" ref="G41:H41" si="1">SUM(G35:G40)</f>
        <v>1000</v>
      </c>
      <c r="H41" s="30">
        <f t="shared" si="1"/>
        <v>1440</v>
      </c>
    </row>
    <row r="42" spans="1:8" ht="15.75" customHeight="1">
      <c r="E42" s="20"/>
    </row>
    <row r="43" spans="1:8" ht="15.75" customHeight="1">
      <c r="A43" s="26" t="s">
        <v>77</v>
      </c>
      <c r="B43" s="12" t="s">
        <v>63</v>
      </c>
      <c r="C43" s="20" t="s">
        <v>64</v>
      </c>
      <c r="D43" s="12" t="s">
        <v>65</v>
      </c>
      <c r="E43" s="20"/>
      <c r="G43" s="20" t="s">
        <v>78</v>
      </c>
      <c r="H43" s="12" t="s">
        <v>79</v>
      </c>
    </row>
    <row r="44" spans="1:8" ht="15.75" customHeight="1">
      <c r="B44" s="22">
        <f>+B18</f>
        <v>7500</v>
      </c>
      <c r="C44" s="31">
        <v>0.05</v>
      </c>
      <c r="D44" s="12">
        <f>+B44*C44</f>
        <v>375</v>
      </c>
      <c r="E44" s="20"/>
      <c r="F44" s="7" t="s">
        <v>69</v>
      </c>
      <c r="G44" s="24">
        <v>2</v>
      </c>
      <c r="H44" s="7">
        <f>+G44*E47</f>
        <v>250</v>
      </c>
    </row>
    <row r="45" spans="1:8" ht="15.75" customHeight="1">
      <c r="E45" s="20"/>
      <c r="F45" s="7" t="s">
        <v>70</v>
      </c>
      <c r="G45" s="24"/>
      <c r="H45" s="7"/>
    </row>
    <row r="46" spans="1:8" ht="15.75" customHeight="1">
      <c r="C46" s="12" t="s">
        <v>80</v>
      </c>
      <c r="E46" s="20"/>
      <c r="F46" s="7" t="s">
        <v>72</v>
      </c>
      <c r="G46" s="24"/>
      <c r="H46" s="7"/>
    </row>
    <row r="47" spans="1:8" ht="15.75" customHeight="1">
      <c r="B47" s="26" t="s">
        <v>81</v>
      </c>
      <c r="C47" s="26"/>
      <c r="D47" s="26"/>
      <c r="E47" s="27">
        <f>+D44/G50</f>
        <v>125</v>
      </c>
      <c r="F47" s="7" t="s">
        <v>73</v>
      </c>
      <c r="G47" s="24">
        <v>1</v>
      </c>
      <c r="H47" s="7">
        <f>+E47</f>
        <v>125</v>
      </c>
    </row>
    <row r="48" spans="1:8" ht="15.75" customHeight="1">
      <c r="E48" s="20"/>
      <c r="F48" s="7" t="s">
        <v>74</v>
      </c>
      <c r="G48" s="24"/>
      <c r="H48" s="7"/>
    </row>
    <row r="49" spans="1:8" ht="15.75" customHeight="1">
      <c r="E49" s="20"/>
      <c r="F49" s="7" t="s">
        <v>75</v>
      </c>
      <c r="G49" s="24"/>
      <c r="H49" s="7"/>
    </row>
    <row r="50" spans="1:8" ht="15.75" customHeight="1">
      <c r="E50" s="20"/>
      <c r="F50" s="28" t="s">
        <v>76</v>
      </c>
      <c r="G50" s="28">
        <f t="shared" ref="G50:H50" si="2">SUM(G44:G49)</f>
        <v>3</v>
      </c>
      <c r="H50" s="28">
        <f t="shared" si="2"/>
        <v>375</v>
      </c>
    </row>
    <row r="51" spans="1:8" ht="15.75" customHeight="1">
      <c r="E51" s="20"/>
    </row>
    <row r="52" spans="1:8" ht="15.75" customHeight="1">
      <c r="A52" s="26" t="s">
        <v>82</v>
      </c>
      <c r="B52" s="12" t="s">
        <v>63</v>
      </c>
      <c r="C52" s="20" t="s">
        <v>64</v>
      </c>
      <c r="D52" s="12" t="s">
        <v>83</v>
      </c>
      <c r="E52" s="20"/>
    </row>
    <row r="53" spans="1:8" ht="15.75" customHeight="1">
      <c r="B53" s="22">
        <f>+B15</f>
        <v>15000</v>
      </c>
      <c r="C53" s="32">
        <v>50000</v>
      </c>
      <c r="D53" s="33">
        <f>+B53/C53</f>
        <v>0.3</v>
      </c>
      <c r="E53" s="20"/>
      <c r="F53" s="7" t="s">
        <v>69</v>
      </c>
      <c r="G53" s="24"/>
      <c r="H53" s="7"/>
    </row>
    <row r="54" spans="1:8" ht="15.75" customHeight="1">
      <c r="B54" s="12" t="s">
        <v>84</v>
      </c>
      <c r="C54" s="32">
        <v>3950</v>
      </c>
      <c r="D54" s="34">
        <f>+C54*D53</f>
        <v>1185</v>
      </c>
      <c r="E54" s="20"/>
      <c r="F54" s="7" t="s">
        <v>70</v>
      </c>
      <c r="G54" s="35">
        <v>1</v>
      </c>
      <c r="H54" s="25">
        <f>+D54</f>
        <v>1185</v>
      </c>
    </row>
    <row r="55" spans="1:8" ht="15.75" customHeight="1">
      <c r="E55" s="20"/>
      <c r="F55" s="7" t="s">
        <v>72</v>
      </c>
      <c r="G55" s="24"/>
      <c r="H55" s="7"/>
    </row>
    <row r="56" spans="1:8" ht="15.75" customHeight="1">
      <c r="E56" s="20"/>
      <c r="F56" s="7" t="s">
        <v>73</v>
      </c>
      <c r="G56" s="24"/>
      <c r="H56" s="7"/>
    </row>
    <row r="57" spans="1:8" ht="15.75" customHeight="1">
      <c r="E57" s="20"/>
      <c r="F57" s="7" t="s">
        <v>74</v>
      </c>
      <c r="G57" s="24"/>
      <c r="H57" s="7"/>
    </row>
    <row r="58" spans="1:8" ht="15.75" customHeight="1">
      <c r="E58" s="20"/>
      <c r="F58" s="7" t="s">
        <v>75</v>
      </c>
      <c r="G58" s="24"/>
      <c r="H58" s="7"/>
    </row>
    <row r="59" spans="1:8" ht="15.75" customHeight="1">
      <c r="E59" s="20"/>
      <c r="F59" s="28" t="s">
        <v>76</v>
      </c>
      <c r="G59" s="36">
        <f>SUM(G53:G58)</f>
        <v>1</v>
      </c>
      <c r="H59" s="28"/>
    </row>
    <row r="60" spans="1:8" ht="15.75" customHeight="1">
      <c r="E60" s="20"/>
    </row>
    <row r="61" spans="1:8" ht="15.75" customHeight="1">
      <c r="A61" s="26" t="s">
        <v>85</v>
      </c>
      <c r="B61" s="12" t="s">
        <v>63</v>
      </c>
      <c r="C61" s="20" t="s">
        <v>64</v>
      </c>
      <c r="D61" s="12" t="s">
        <v>83</v>
      </c>
      <c r="E61" s="20"/>
    </row>
    <row r="62" spans="1:8" ht="15.75" customHeight="1">
      <c r="B62" s="22">
        <f>+B14</f>
        <v>10000</v>
      </c>
      <c r="C62" s="32">
        <v>9600</v>
      </c>
      <c r="D62" s="37">
        <f>+B62/C62</f>
        <v>1.0416666666666667</v>
      </c>
      <c r="E62" s="20"/>
      <c r="F62" s="7" t="s">
        <v>69</v>
      </c>
      <c r="G62" s="24"/>
      <c r="H62" s="7"/>
    </row>
    <row r="63" spans="1:8" ht="15.75" customHeight="1">
      <c r="B63" s="12" t="s">
        <v>84</v>
      </c>
      <c r="C63" s="32">
        <v>1320</v>
      </c>
      <c r="D63" s="34">
        <f>+C63*D62</f>
        <v>1375</v>
      </c>
      <c r="E63" s="20"/>
      <c r="F63" s="7" t="s">
        <v>70</v>
      </c>
      <c r="G63" s="35">
        <v>1</v>
      </c>
      <c r="H63" s="25">
        <f>+D63</f>
        <v>1375</v>
      </c>
    </row>
    <row r="64" spans="1:8" ht="15.75" customHeight="1">
      <c r="E64" s="20"/>
      <c r="F64" s="7" t="s">
        <v>72</v>
      </c>
      <c r="G64" s="24"/>
      <c r="H64" s="7"/>
    </row>
    <row r="65" spans="1:8" ht="15.75" customHeight="1">
      <c r="E65" s="20"/>
      <c r="F65" s="7" t="s">
        <v>73</v>
      </c>
      <c r="G65" s="24"/>
      <c r="H65" s="7"/>
    </row>
    <row r="66" spans="1:8" ht="15.75" customHeight="1">
      <c r="E66" s="20"/>
      <c r="F66" s="7" t="s">
        <v>74</v>
      </c>
      <c r="G66" s="24"/>
      <c r="H66" s="7"/>
    </row>
    <row r="67" spans="1:8" ht="15.75" customHeight="1">
      <c r="E67" s="20"/>
      <c r="F67" s="7" t="s">
        <v>75</v>
      </c>
      <c r="G67" s="24"/>
      <c r="H67" s="7"/>
    </row>
    <row r="68" spans="1:8" ht="15.75" customHeight="1">
      <c r="E68" s="20"/>
      <c r="F68" s="28" t="s">
        <v>76</v>
      </c>
      <c r="G68" s="36">
        <f>SUM(G62:G67)</f>
        <v>1</v>
      </c>
      <c r="H68" s="28"/>
    </row>
    <row r="69" spans="1:8" ht="15.75" customHeight="1">
      <c r="E69" s="20"/>
    </row>
    <row r="70" spans="1:8" ht="15.75" customHeight="1">
      <c r="A70" s="26" t="s">
        <v>86</v>
      </c>
      <c r="B70" s="12" t="s">
        <v>63</v>
      </c>
      <c r="C70" s="20" t="s">
        <v>64</v>
      </c>
      <c r="D70" s="12" t="s">
        <v>65</v>
      </c>
      <c r="E70" s="20"/>
      <c r="F70" s="12" t="s">
        <v>66</v>
      </c>
      <c r="H70" s="12" t="s">
        <v>67</v>
      </c>
    </row>
    <row r="71" spans="1:8" ht="15.75" customHeight="1">
      <c r="B71" s="22">
        <f>+B16</f>
        <v>12000</v>
      </c>
      <c r="C71" s="31">
        <v>0.1</v>
      </c>
      <c r="D71" s="12">
        <f>+B71*C71</f>
        <v>1200</v>
      </c>
      <c r="E71" s="20"/>
      <c r="F71" s="7" t="s">
        <v>69</v>
      </c>
      <c r="G71" s="24">
        <v>150</v>
      </c>
      <c r="H71" s="25">
        <f t="shared" ref="H71:H76" si="3">+G71*$D$73</f>
        <v>180</v>
      </c>
    </row>
    <row r="72" spans="1:8" ht="15.75" customHeight="1">
      <c r="E72" s="20"/>
      <c r="F72" s="7" t="s">
        <v>70</v>
      </c>
      <c r="G72" s="24">
        <v>300</v>
      </c>
      <c r="H72" s="25">
        <f t="shared" si="3"/>
        <v>360</v>
      </c>
    </row>
    <row r="73" spans="1:8" ht="15.75" customHeight="1">
      <c r="B73" s="12" t="s">
        <v>87</v>
      </c>
      <c r="D73" s="12">
        <f>+D71/G77</f>
        <v>1.2</v>
      </c>
      <c r="E73" s="20"/>
      <c r="F73" s="7" t="s">
        <v>72</v>
      </c>
      <c r="G73" s="24">
        <v>250</v>
      </c>
      <c r="H73" s="25">
        <f t="shared" si="3"/>
        <v>300</v>
      </c>
    </row>
    <row r="74" spans="1:8" ht="15.75" customHeight="1">
      <c r="E74" s="20"/>
      <c r="F74" s="7" t="s">
        <v>73</v>
      </c>
      <c r="G74" s="24">
        <v>150</v>
      </c>
      <c r="H74" s="25">
        <f t="shared" si="3"/>
        <v>180</v>
      </c>
    </row>
    <row r="75" spans="1:8" ht="15.75" customHeight="1">
      <c r="E75" s="20"/>
      <c r="F75" s="7" t="s">
        <v>74</v>
      </c>
      <c r="G75" s="24">
        <v>50</v>
      </c>
      <c r="H75" s="25">
        <f t="shared" si="3"/>
        <v>60</v>
      </c>
    </row>
    <row r="76" spans="1:8" ht="15.75" customHeight="1">
      <c r="E76" s="20"/>
      <c r="F76" s="7" t="s">
        <v>75</v>
      </c>
      <c r="G76" s="24">
        <v>100</v>
      </c>
      <c r="H76" s="25">
        <f t="shared" si="3"/>
        <v>120</v>
      </c>
    </row>
    <row r="77" spans="1:8" ht="15.75" customHeight="1">
      <c r="E77" s="20"/>
      <c r="F77" s="28" t="s">
        <v>76</v>
      </c>
      <c r="G77" s="28">
        <f t="shared" ref="G77:H77" si="4">SUM(G71:G76)</f>
        <v>1000</v>
      </c>
      <c r="H77" s="30">
        <f t="shared" si="4"/>
        <v>1200</v>
      </c>
    </row>
    <row r="78" spans="1:8" ht="15.75" customHeight="1">
      <c r="E78" s="20"/>
    </row>
    <row r="79" spans="1:8" ht="15.75" customHeight="1">
      <c r="A79" s="26" t="s">
        <v>88</v>
      </c>
      <c r="B79" s="12" t="s">
        <v>63</v>
      </c>
      <c r="C79" s="20" t="s">
        <v>64</v>
      </c>
      <c r="D79" s="12" t="s">
        <v>65</v>
      </c>
      <c r="E79" s="20"/>
      <c r="F79" s="12" t="s">
        <v>89</v>
      </c>
      <c r="H79" s="12" t="s">
        <v>67</v>
      </c>
    </row>
    <row r="80" spans="1:8" ht="15.75" customHeight="1">
      <c r="B80" s="22">
        <f>+B30</f>
        <v>15840</v>
      </c>
      <c r="C80" s="12">
        <v>4</v>
      </c>
      <c r="D80" s="12">
        <f>+B80/C80</f>
        <v>3960</v>
      </c>
      <c r="E80" s="20"/>
      <c r="F80" s="7" t="s">
        <v>69</v>
      </c>
      <c r="G80" s="24">
        <v>1</v>
      </c>
      <c r="H80" s="25">
        <f t="shared" ref="H80:H85" si="5">+$E$82*G80</f>
        <v>330</v>
      </c>
    </row>
    <row r="81" spans="2:8" ht="15.75" customHeight="1">
      <c r="E81" s="20"/>
      <c r="F81" s="7" t="s">
        <v>70</v>
      </c>
      <c r="G81" s="24">
        <v>3</v>
      </c>
      <c r="H81" s="25">
        <f t="shared" si="5"/>
        <v>990</v>
      </c>
    </row>
    <row r="82" spans="2:8" ht="15.75" customHeight="1">
      <c r="B82" s="26" t="s">
        <v>90</v>
      </c>
      <c r="C82" s="26"/>
      <c r="D82" s="26"/>
      <c r="E82" s="27">
        <f>+D80/G86</f>
        <v>330</v>
      </c>
      <c r="F82" s="7" t="s">
        <v>72</v>
      </c>
      <c r="G82" s="24">
        <v>3</v>
      </c>
      <c r="H82" s="25">
        <f t="shared" si="5"/>
        <v>990</v>
      </c>
    </row>
    <row r="83" spans="2:8" ht="15.75" customHeight="1">
      <c r="E83" s="20"/>
      <c r="F83" s="7" t="s">
        <v>73</v>
      </c>
      <c r="G83" s="24">
        <v>1</v>
      </c>
      <c r="H83" s="25">
        <f t="shared" si="5"/>
        <v>330</v>
      </c>
    </row>
    <row r="84" spans="2:8" ht="15.75" customHeight="1">
      <c r="E84" s="20"/>
      <c r="F84" s="7" t="s">
        <v>74</v>
      </c>
      <c r="G84" s="24">
        <v>2</v>
      </c>
      <c r="H84" s="25">
        <f t="shared" si="5"/>
        <v>660</v>
      </c>
    </row>
    <row r="85" spans="2:8" ht="15.75" customHeight="1">
      <c r="E85" s="20"/>
      <c r="F85" s="7" t="s">
        <v>75</v>
      </c>
      <c r="G85" s="24">
        <v>2</v>
      </c>
      <c r="H85" s="25">
        <f t="shared" si="5"/>
        <v>660</v>
      </c>
    </row>
    <row r="86" spans="2:8" ht="15.75" customHeight="1">
      <c r="E86" s="20"/>
      <c r="F86" s="28" t="s">
        <v>76</v>
      </c>
      <c r="G86" s="28">
        <f t="shared" ref="G86:H86" si="6">SUM(G80:G85)</f>
        <v>12</v>
      </c>
      <c r="H86" s="30">
        <f t="shared" si="6"/>
        <v>3960</v>
      </c>
    </row>
    <row r="87" spans="2:8" ht="15.75" customHeight="1">
      <c r="E87" s="20"/>
    </row>
    <row r="88" spans="2:8" ht="15.75" customHeight="1">
      <c r="C88" s="12" t="s">
        <v>91</v>
      </c>
      <c r="D88" s="22"/>
      <c r="E88" s="20"/>
      <c r="F88" s="12" t="s">
        <v>66</v>
      </c>
      <c r="H88" s="12" t="s">
        <v>92</v>
      </c>
    </row>
    <row r="89" spans="2:8" ht="15.75" customHeight="1">
      <c r="E89" s="20"/>
      <c r="F89" s="7" t="s">
        <v>69</v>
      </c>
      <c r="G89" s="24">
        <v>150</v>
      </c>
      <c r="H89" s="25">
        <f t="shared" ref="H89:H94" si="7">+G89*$E$90</f>
        <v>405</v>
      </c>
    </row>
    <row r="90" spans="2:8" ht="15.75" customHeight="1">
      <c r="C90" s="22">
        <f>+B29</f>
        <v>2700</v>
      </c>
      <c r="E90" s="20">
        <f>+C90/G95</f>
        <v>2.7</v>
      </c>
      <c r="F90" s="7" t="s">
        <v>70</v>
      </c>
      <c r="G90" s="24">
        <v>300</v>
      </c>
      <c r="H90" s="25">
        <f t="shared" si="7"/>
        <v>810</v>
      </c>
    </row>
    <row r="91" spans="2:8" ht="15.75" customHeight="1">
      <c r="E91" s="20"/>
      <c r="F91" s="7" t="s">
        <v>72</v>
      </c>
      <c r="G91" s="24">
        <v>250</v>
      </c>
      <c r="H91" s="25">
        <f t="shared" si="7"/>
        <v>675</v>
      </c>
    </row>
    <row r="92" spans="2:8" ht="15.75" customHeight="1">
      <c r="E92" s="20"/>
      <c r="F92" s="7" t="s">
        <v>73</v>
      </c>
      <c r="G92" s="24">
        <v>150</v>
      </c>
      <c r="H92" s="25">
        <f t="shared" si="7"/>
        <v>405</v>
      </c>
    </row>
    <row r="93" spans="2:8" ht="15.75" customHeight="1">
      <c r="E93" s="20"/>
      <c r="F93" s="7" t="s">
        <v>74</v>
      </c>
      <c r="G93" s="24">
        <v>50</v>
      </c>
      <c r="H93" s="25">
        <f t="shared" si="7"/>
        <v>135</v>
      </c>
    </row>
    <row r="94" spans="2:8" ht="15.75" customHeight="1">
      <c r="E94" s="20"/>
      <c r="F94" s="7" t="s">
        <v>75</v>
      </c>
      <c r="G94" s="24">
        <v>100</v>
      </c>
      <c r="H94" s="25">
        <f t="shared" si="7"/>
        <v>270</v>
      </c>
    </row>
    <row r="95" spans="2:8" ht="15.75" customHeight="1">
      <c r="E95" s="20"/>
      <c r="F95" s="28" t="s">
        <v>76</v>
      </c>
      <c r="G95" s="28">
        <f t="shared" ref="G95:H95" si="8">SUM(G89:G94)</f>
        <v>1000</v>
      </c>
      <c r="H95" s="30">
        <f t="shared" si="8"/>
        <v>2700</v>
      </c>
    </row>
    <row r="96" spans="2:8" ht="15.75" customHeight="1">
      <c r="E96" s="20"/>
    </row>
    <row r="97" spans="1:5" ht="15.75" customHeight="1">
      <c r="E97" s="20"/>
    </row>
    <row r="98" spans="1:5" ht="15.75" customHeight="1">
      <c r="A98" s="26" t="s">
        <v>93</v>
      </c>
      <c r="E98" s="20"/>
    </row>
    <row r="99" spans="1:5" ht="15.75" customHeight="1">
      <c r="B99" s="113" t="s">
        <v>94</v>
      </c>
      <c r="C99" s="114"/>
      <c r="D99" s="38" t="s">
        <v>72</v>
      </c>
      <c r="E99" s="20"/>
    </row>
    <row r="100" spans="1:5" ht="15.75" customHeight="1">
      <c r="A100" s="23" t="s">
        <v>95</v>
      </c>
      <c r="B100" s="115" t="s">
        <v>96</v>
      </c>
      <c r="C100" s="114"/>
      <c r="D100" s="39" t="s">
        <v>97</v>
      </c>
      <c r="E100" s="20"/>
    </row>
    <row r="101" spans="1:5" ht="15.75" customHeight="1">
      <c r="A101" s="12" t="s">
        <v>98</v>
      </c>
      <c r="B101" s="12">
        <v>3950</v>
      </c>
      <c r="D101" s="12">
        <v>4800</v>
      </c>
      <c r="E101" s="20"/>
    </row>
    <row r="102" spans="1:5" ht="15.75" customHeight="1">
      <c r="A102" s="12" t="s">
        <v>99</v>
      </c>
      <c r="B102" s="12">
        <v>950</v>
      </c>
      <c r="E102" s="20"/>
    </row>
    <row r="103" spans="1:5" ht="15.75" customHeight="1">
      <c r="A103" s="12" t="s">
        <v>100</v>
      </c>
      <c r="D103" s="12">
        <v>2400</v>
      </c>
      <c r="E103" s="20"/>
    </row>
    <row r="104" spans="1:5" ht="15.75" customHeight="1">
      <c r="A104" s="12" t="s">
        <v>101</v>
      </c>
      <c r="D104" s="12">
        <v>2400</v>
      </c>
      <c r="E104" s="20"/>
    </row>
    <row r="105" spans="1:5" ht="15.75" customHeight="1">
      <c r="E105" s="20"/>
    </row>
    <row r="106" spans="1:5" ht="15.75" customHeight="1">
      <c r="A106" s="7" t="s">
        <v>102</v>
      </c>
      <c r="B106" s="7"/>
      <c r="E106" s="20"/>
    </row>
    <row r="107" spans="1:5" ht="15.75" customHeight="1">
      <c r="A107" s="7" t="s">
        <v>99</v>
      </c>
      <c r="B107" s="7">
        <v>2000</v>
      </c>
      <c r="E107" s="20"/>
    </row>
    <row r="108" spans="1:5" ht="15.75" customHeight="1">
      <c r="A108" s="7" t="s">
        <v>103</v>
      </c>
      <c r="B108" s="7">
        <v>1500</v>
      </c>
      <c r="E108" s="20"/>
    </row>
    <row r="109" spans="1:5" ht="15.75" customHeight="1">
      <c r="E109" s="20"/>
    </row>
    <row r="110" spans="1:5" ht="15.75" customHeight="1">
      <c r="A110" s="7" t="s">
        <v>104</v>
      </c>
      <c r="B110" s="7"/>
      <c r="E110" s="20"/>
    </row>
    <row r="111" spans="1:5" ht="15.75" customHeight="1">
      <c r="A111" s="7" t="s">
        <v>100</v>
      </c>
      <c r="B111" s="7">
        <v>990</v>
      </c>
      <c r="E111" s="20"/>
    </row>
    <row r="112" spans="1:5" ht="15.75" customHeight="1">
      <c r="A112" s="7" t="s">
        <v>101</v>
      </c>
      <c r="B112" s="7">
        <v>750</v>
      </c>
      <c r="E112" s="20"/>
    </row>
    <row r="113" spans="1:5" ht="15.75" customHeight="1">
      <c r="E113" s="20"/>
    </row>
    <row r="114" spans="1:5" ht="15.75" customHeight="1">
      <c r="A114" s="26" t="s">
        <v>105</v>
      </c>
      <c r="D114" s="26" t="s">
        <v>106</v>
      </c>
      <c r="E114" s="20"/>
    </row>
    <row r="115" spans="1:5" ht="15.75" customHeight="1">
      <c r="E115" s="20"/>
    </row>
    <row r="116" spans="1:5" ht="15.75" customHeight="1">
      <c r="A116" s="28" t="s">
        <v>107</v>
      </c>
      <c r="B116" s="28" t="s">
        <v>108</v>
      </c>
      <c r="D116" s="28" t="s">
        <v>107</v>
      </c>
      <c r="E116" s="38"/>
    </row>
    <row r="117" spans="1:5" ht="15.75" customHeight="1">
      <c r="A117" s="7" t="s">
        <v>69</v>
      </c>
      <c r="B117" s="7" t="s">
        <v>109</v>
      </c>
      <c r="D117" s="7" t="s">
        <v>69</v>
      </c>
      <c r="E117" s="40">
        <v>5927</v>
      </c>
    </row>
    <row r="118" spans="1:5" ht="15.75" customHeight="1">
      <c r="A118" s="7" t="s">
        <v>70</v>
      </c>
      <c r="B118" s="7" t="s">
        <v>110</v>
      </c>
      <c r="D118" s="7" t="s">
        <v>70</v>
      </c>
      <c r="E118" s="40">
        <v>20557</v>
      </c>
    </row>
    <row r="119" spans="1:5" ht="15.75" customHeight="1">
      <c r="A119" s="7" t="s">
        <v>72</v>
      </c>
      <c r="B119" s="7" t="s">
        <v>111</v>
      </c>
      <c r="D119" s="7" t="s">
        <v>72</v>
      </c>
      <c r="E119" s="40">
        <v>12475</v>
      </c>
    </row>
    <row r="120" spans="1:5" ht="15.75" customHeight="1">
      <c r="A120" s="7" t="s">
        <v>73</v>
      </c>
      <c r="B120" s="7" t="s">
        <v>112</v>
      </c>
      <c r="D120" s="7" t="s">
        <v>73</v>
      </c>
      <c r="E120" s="40">
        <v>22244</v>
      </c>
    </row>
    <row r="121" spans="1:5" ht="15.75" customHeight="1">
      <c r="A121" s="7" t="s">
        <v>74</v>
      </c>
      <c r="B121" s="7"/>
      <c r="D121" s="7" t="s">
        <v>74</v>
      </c>
      <c r="E121" s="40">
        <v>3000</v>
      </c>
    </row>
    <row r="122" spans="1:5" ht="15.75" customHeight="1">
      <c r="A122" s="7" t="s">
        <v>75</v>
      </c>
      <c r="B122" s="7" t="s">
        <v>113</v>
      </c>
      <c r="D122" s="7" t="s">
        <v>75</v>
      </c>
      <c r="E122" s="40">
        <v>6806</v>
      </c>
    </row>
    <row r="123" spans="1:5" ht="15.75" customHeight="1">
      <c r="E123" s="20"/>
    </row>
    <row r="124" spans="1:5" ht="15.75" customHeight="1">
      <c r="A124" s="41" t="s">
        <v>75</v>
      </c>
      <c r="E124" s="20"/>
    </row>
    <row r="125" spans="1:5" ht="15.75" customHeight="1">
      <c r="A125" s="7" t="s">
        <v>94</v>
      </c>
      <c r="B125" s="7">
        <v>3</v>
      </c>
      <c r="E125" s="20"/>
    </row>
    <row r="126" spans="1:5" ht="15.75" customHeight="1">
      <c r="A126" s="7" t="s">
        <v>72</v>
      </c>
      <c r="B126" s="7">
        <v>1</v>
      </c>
      <c r="E126" s="20"/>
    </row>
    <row r="127" spans="1:5" ht="15.75" customHeight="1">
      <c r="B127" s="12">
        <f>SUM(B125:B126)</f>
        <v>4</v>
      </c>
      <c r="E127" s="20"/>
    </row>
    <row r="128" spans="1:5" ht="15.75" customHeight="1">
      <c r="E128" s="20"/>
    </row>
    <row r="129" spans="5:5" ht="15.75" customHeight="1">
      <c r="E129" s="20"/>
    </row>
    <row r="130" spans="5:5" ht="15.75" customHeight="1">
      <c r="E130" s="20"/>
    </row>
    <row r="131" spans="5:5" ht="15.75" customHeight="1">
      <c r="E131" s="20"/>
    </row>
    <row r="132" spans="5:5" ht="15.75" customHeight="1">
      <c r="E132" s="20"/>
    </row>
    <row r="133" spans="5:5" ht="15.75" customHeight="1">
      <c r="E133" s="20"/>
    </row>
    <row r="134" spans="5:5" ht="15.75" customHeight="1">
      <c r="E134" s="20"/>
    </row>
    <row r="135" spans="5:5" ht="15.75" customHeight="1">
      <c r="E135" s="20"/>
    </row>
    <row r="136" spans="5:5" ht="15.75" customHeight="1">
      <c r="E136" s="20"/>
    </row>
    <row r="137" spans="5:5" ht="15.75" customHeight="1">
      <c r="E137" s="20"/>
    </row>
    <row r="138" spans="5:5" ht="15.75" customHeight="1">
      <c r="E138" s="20"/>
    </row>
    <row r="139" spans="5:5" ht="15.75" customHeight="1">
      <c r="E139" s="20"/>
    </row>
    <row r="140" spans="5:5" ht="15.75" customHeight="1">
      <c r="E140" s="20"/>
    </row>
    <row r="141" spans="5:5" ht="15.75" customHeight="1">
      <c r="E141" s="20"/>
    </row>
    <row r="142" spans="5:5" ht="15.75" customHeight="1">
      <c r="E142" s="20"/>
    </row>
    <row r="143" spans="5:5" ht="15.75" customHeight="1">
      <c r="E143" s="20"/>
    </row>
    <row r="144" spans="5:5" ht="15.75" customHeight="1">
      <c r="E144" s="20"/>
    </row>
    <row r="145" spans="5:5" ht="15.75" customHeight="1">
      <c r="E145" s="20"/>
    </row>
    <row r="146" spans="5:5" ht="15.75" customHeight="1">
      <c r="E146" s="20"/>
    </row>
    <row r="147" spans="5:5" ht="15.75" customHeight="1">
      <c r="E147" s="20"/>
    </row>
    <row r="148" spans="5:5" ht="15.75" customHeight="1">
      <c r="E148" s="20"/>
    </row>
    <row r="149" spans="5:5" ht="15.75" customHeight="1">
      <c r="E149" s="20"/>
    </row>
    <row r="150" spans="5:5" ht="15.75" customHeight="1">
      <c r="E150" s="20"/>
    </row>
    <row r="151" spans="5:5" ht="15.75" customHeight="1">
      <c r="E151" s="20"/>
    </row>
    <row r="152" spans="5:5" ht="15.75" customHeight="1">
      <c r="E152" s="20"/>
    </row>
    <row r="153" spans="5:5" ht="15.75" customHeight="1">
      <c r="E153" s="20"/>
    </row>
    <row r="154" spans="5:5" ht="15.75" customHeight="1">
      <c r="E154" s="20"/>
    </row>
    <row r="155" spans="5:5" ht="15.75" customHeight="1">
      <c r="E155" s="20"/>
    </row>
    <row r="156" spans="5:5" ht="15.75" customHeight="1">
      <c r="E156" s="20"/>
    </row>
    <row r="157" spans="5:5" ht="15.75" customHeight="1">
      <c r="E157" s="20"/>
    </row>
    <row r="158" spans="5:5" ht="15.75" customHeight="1">
      <c r="E158" s="20"/>
    </row>
    <row r="159" spans="5:5" ht="15.75" customHeight="1">
      <c r="E159" s="20"/>
    </row>
    <row r="160" spans="5:5" ht="15.75" customHeight="1">
      <c r="E160" s="20"/>
    </row>
    <row r="161" spans="5:5" ht="15.75" customHeight="1">
      <c r="E161" s="20"/>
    </row>
    <row r="162" spans="5:5" ht="15.75" customHeight="1">
      <c r="E162" s="20"/>
    </row>
    <row r="163" spans="5:5" ht="15.75" customHeight="1">
      <c r="E163" s="20"/>
    </row>
    <row r="164" spans="5:5" ht="15.75" customHeight="1">
      <c r="E164" s="20"/>
    </row>
    <row r="165" spans="5:5" ht="15.75" customHeight="1">
      <c r="E165" s="20"/>
    </row>
    <row r="166" spans="5:5" ht="15.75" customHeight="1">
      <c r="E166" s="20"/>
    </row>
    <row r="167" spans="5:5" ht="15.75" customHeight="1">
      <c r="E167" s="20"/>
    </row>
    <row r="168" spans="5:5" ht="15.75" customHeight="1">
      <c r="E168" s="20"/>
    </row>
    <row r="169" spans="5:5" ht="15.75" customHeight="1">
      <c r="E169" s="20"/>
    </row>
    <row r="170" spans="5:5" ht="15.75" customHeight="1">
      <c r="E170" s="20"/>
    </row>
    <row r="171" spans="5:5" ht="15.75" customHeight="1">
      <c r="E171" s="20"/>
    </row>
    <row r="172" spans="5:5" ht="15.75" customHeight="1">
      <c r="E172" s="20"/>
    </row>
    <row r="173" spans="5:5" ht="15.75" customHeight="1">
      <c r="E173" s="20"/>
    </row>
    <row r="174" spans="5:5" ht="15.75" customHeight="1">
      <c r="E174" s="20"/>
    </row>
    <row r="175" spans="5:5" ht="15.75" customHeight="1">
      <c r="E175" s="20"/>
    </row>
    <row r="176" spans="5:5" ht="15.75" customHeight="1">
      <c r="E176" s="20"/>
    </row>
    <row r="177" spans="5:5" ht="15.75" customHeight="1">
      <c r="E177" s="20"/>
    </row>
    <row r="178" spans="5:5" ht="15.75" customHeight="1">
      <c r="E178" s="20"/>
    </row>
    <row r="179" spans="5:5" ht="15.75" customHeight="1">
      <c r="E179" s="20"/>
    </row>
    <row r="180" spans="5:5" ht="15.75" customHeight="1">
      <c r="E180" s="20"/>
    </row>
    <row r="181" spans="5:5" ht="15.75" customHeight="1">
      <c r="E181" s="20"/>
    </row>
    <row r="182" spans="5:5" ht="15.75" customHeight="1">
      <c r="E182" s="20"/>
    </row>
    <row r="183" spans="5:5" ht="15.75" customHeight="1">
      <c r="E183" s="20"/>
    </row>
    <row r="184" spans="5:5" ht="15.75" customHeight="1">
      <c r="E184" s="20"/>
    </row>
    <row r="185" spans="5:5" ht="15.75" customHeight="1">
      <c r="E185" s="20"/>
    </row>
    <row r="186" spans="5:5" ht="15.75" customHeight="1">
      <c r="E186" s="20"/>
    </row>
    <row r="187" spans="5:5" ht="15.75" customHeight="1">
      <c r="E187" s="20"/>
    </row>
    <row r="188" spans="5:5" ht="15.75" customHeight="1">
      <c r="E188" s="20"/>
    </row>
    <row r="189" spans="5:5" ht="15.75" customHeight="1">
      <c r="E189" s="20"/>
    </row>
    <row r="190" spans="5:5" ht="15.75" customHeight="1">
      <c r="E190" s="20"/>
    </row>
    <row r="191" spans="5:5" ht="15.75" customHeight="1">
      <c r="E191" s="20"/>
    </row>
    <row r="192" spans="5:5" ht="15.75" customHeight="1">
      <c r="E192" s="20"/>
    </row>
    <row r="193" spans="5:5" ht="15.75" customHeight="1">
      <c r="E193" s="20"/>
    </row>
    <row r="194" spans="5:5" ht="15.75" customHeight="1">
      <c r="E194" s="20"/>
    </row>
    <row r="195" spans="5:5" ht="15.75" customHeight="1">
      <c r="E195" s="20"/>
    </row>
    <row r="196" spans="5:5" ht="15.75" customHeight="1">
      <c r="E196" s="20"/>
    </row>
    <row r="197" spans="5:5" ht="15.75" customHeight="1">
      <c r="E197" s="20"/>
    </row>
    <row r="198" spans="5:5" ht="15.75" customHeight="1">
      <c r="E198" s="20"/>
    </row>
    <row r="199" spans="5:5" ht="15.75" customHeight="1">
      <c r="E199" s="20"/>
    </row>
    <row r="200" spans="5:5" ht="15.75" customHeight="1">
      <c r="E200" s="20"/>
    </row>
    <row r="201" spans="5:5" ht="15.75" customHeight="1">
      <c r="E201" s="20"/>
    </row>
    <row r="202" spans="5:5" ht="15.75" customHeight="1">
      <c r="E202" s="20"/>
    </row>
    <row r="203" spans="5:5" ht="15.75" customHeight="1">
      <c r="E203" s="20"/>
    </row>
    <row r="204" spans="5:5" ht="15.75" customHeight="1">
      <c r="E204" s="20"/>
    </row>
    <row r="205" spans="5:5" ht="15.75" customHeight="1">
      <c r="E205" s="20"/>
    </row>
    <row r="206" spans="5:5" ht="15.75" customHeight="1">
      <c r="E206" s="20"/>
    </row>
    <row r="207" spans="5:5" ht="15.75" customHeight="1">
      <c r="E207" s="20"/>
    </row>
    <row r="208" spans="5:5" ht="15.75" customHeight="1">
      <c r="E208" s="20"/>
    </row>
    <row r="209" spans="5:5" ht="15.75" customHeight="1">
      <c r="E209" s="20"/>
    </row>
    <row r="210" spans="5:5" ht="15.75" customHeight="1">
      <c r="E210" s="20"/>
    </row>
    <row r="211" spans="5:5" ht="15.75" customHeight="1">
      <c r="E211" s="20"/>
    </row>
    <row r="212" spans="5:5" ht="15.75" customHeight="1">
      <c r="E212" s="20"/>
    </row>
    <row r="213" spans="5:5" ht="15.75" customHeight="1">
      <c r="E213" s="20"/>
    </row>
    <row r="214" spans="5:5" ht="15.75" customHeight="1">
      <c r="E214" s="20"/>
    </row>
    <row r="215" spans="5:5" ht="15.75" customHeight="1">
      <c r="E215" s="20"/>
    </row>
    <row r="216" spans="5:5" ht="15.75" customHeight="1">
      <c r="E216" s="20"/>
    </row>
    <row r="217" spans="5:5" ht="15.75" customHeight="1">
      <c r="E217" s="20"/>
    </row>
    <row r="218" spans="5:5" ht="15.75" customHeight="1">
      <c r="E218" s="20"/>
    </row>
    <row r="219" spans="5:5" ht="15.75" customHeight="1">
      <c r="E219" s="20"/>
    </row>
    <row r="220" spans="5:5" ht="15.75" customHeight="1">
      <c r="E220" s="20"/>
    </row>
    <row r="221" spans="5:5" ht="15.75" customHeight="1">
      <c r="E221" s="20"/>
    </row>
    <row r="222" spans="5:5" ht="15.75" customHeight="1">
      <c r="E222" s="20"/>
    </row>
    <row r="223" spans="5:5" ht="15.75" customHeight="1">
      <c r="E223" s="20"/>
    </row>
    <row r="224" spans="5:5" ht="15.75" customHeight="1">
      <c r="E224" s="20"/>
    </row>
    <row r="225" spans="5:5" ht="15.75" customHeight="1">
      <c r="E225" s="20"/>
    </row>
    <row r="226" spans="5:5" ht="15.75" customHeight="1">
      <c r="E226" s="20"/>
    </row>
    <row r="227" spans="5:5" ht="15.75" customHeight="1">
      <c r="E227" s="20"/>
    </row>
    <row r="228" spans="5:5" ht="15.75" customHeight="1">
      <c r="E228" s="20"/>
    </row>
    <row r="229" spans="5:5" ht="15.75" customHeight="1">
      <c r="E229" s="20"/>
    </row>
    <row r="230" spans="5:5" ht="15.75" customHeight="1">
      <c r="E230" s="20"/>
    </row>
    <row r="231" spans="5:5" ht="15.75" customHeight="1">
      <c r="E231" s="20"/>
    </row>
    <row r="232" spans="5:5" ht="15.75" customHeight="1">
      <c r="E232" s="20"/>
    </row>
    <row r="233" spans="5:5" ht="15.75" customHeight="1">
      <c r="E233" s="20"/>
    </row>
    <row r="234" spans="5:5" ht="15.75" customHeight="1">
      <c r="E234" s="20"/>
    </row>
    <row r="235" spans="5:5" ht="15.75" customHeight="1">
      <c r="E235" s="20"/>
    </row>
    <row r="236" spans="5:5" ht="15.75" customHeight="1">
      <c r="E236" s="20"/>
    </row>
    <row r="237" spans="5:5" ht="15.75" customHeight="1">
      <c r="E237" s="20"/>
    </row>
    <row r="238" spans="5:5" ht="15.75" customHeight="1">
      <c r="E238" s="20"/>
    </row>
    <row r="239" spans="5:5" ht="15.75" customHeight="1">
      <c r="E239" s="20"/>
    </row>
    <row r="240" spans="5:5" ht="15.75" customHeight="1">
      <c r="E240" s="20"/>
    </row>
    <row r="241" spans="5:5" ht="15.75" customHeight="1">
      <c r="E241" s="20"/>
    </row>
    <row r="242" spans="5:5" ht="15.75" customHeight="1">
      <c r="E242" s="20"/>
    </row>
    <row r="243" spans="5:5" ht="15.75" customHeight="1">
      <c r="E243" s="20"/>
    </row>
    <row r="244" spans="5:5" ht="15.75" customHeight="1">
      <c r="E244" s="20"/>
    </row>
    <row r="245" spans="5:5" ht="15.75" customHeight="1">
      <c r="E245" s="20"/>
    </row>
    <row r="246" spans="5:5" ht="15.75" customHeight="1">
      <c r="E246" s="20"/>
    </row>
    <row r="247" spans="5:5" ht="15.75" customHeight="1">
      <c r="E247" s="20"/>
    </row>
    <row r="248" spans="5:5" ht="15.75" customHeight="1">
      <c r="E248" s="20"/>
    </row>
    <row r="249" spans="5:5" ht="15.75" customHeight="1">
      <c r="E249" s="20"/>
    </row>
    <row r="250" spans="5:5" ht="15.75" customHeight="1">
      <c r="E250" s="20"/>
    </row>
    <row r="251" spans="5:5" ht="15.75" customHeight="1">
      <c r="E251" s="20"/>
    </row>
    <row r="252" spans="5:5" ht="15.75" customHeight="1">
      <c r="E252" s="20"/>
    </row>
    <row r="253" spans="5:5" ht="15.75" customHeight="1">
      <c r="E253" s="20"/>
    </row>
    <row r="254" spans="5:5" ht="15.75" customHeight="1">
      <c r="E254" s="20"/>
    </row>
    <row r="255" spans="5:5" ht="15.75" customHeight="1">
      <c r="E255" s="20"/>
    </row>
    <row r="256" spans="5:5" ht="15.75" customHeight="1">
      <c r="E256" s="20"/>
    </row>
    <row r="257" spans="5:5" ht="15.75" customHeight="1">
      <c r="E257" s="20"/>
    </row>
    <row r="258" spans="5:5" ht="15.75" customHeight="1">
      <c r="E258" s="20"/>
    </row>
    <row r="259" spans="5:5" ht="15.75" customHeight="1">
      <c r="E259" s="20"/>
    </row>
    <row r="260" spans="5:5" ht="15.75" customHeight="1">
      <c r="E260" s="20"/>
    </row>
    <row r="261" spans="5:5" ht="15.75" customHeight="1">
      <c r="E261" s="20"/>
    </row>
    <row r="262" spans="5:5" ht="15.75" customHeight="1">
      <c r="E262" s="20"/>
    </row>
    <row r="263" spans="5:5" ht="15.75" customHeight="1">
      <c r="E263" s="20"/>
    </row>
    <row r="264" spans="5:5" ht="15.75" customHeight="1">
      <c r="E264" s="20"/>
    </row>
    <row r="265" spans="5:5" ht="15.75" customHeight="1">
      <c r="E265" s="20"/>
    </row>
    <row r="266" spans="5:5" ht="15.75" customHeight="1">
      <c r="E266" s="20"/>
    </row>
    <row r="267" spans="5:5" ht="15.75" customHeight="1">
      <c r="E267" s="20"/>
    </row>
    <row r="268" spans="5:5" ht="15.75" customHeight="1">
      <c r="E268" s="20"/>
    </row>
    <row r="269" spans="5:5" ht="15.75" customHeight="1">
      <c r="E269" s="20"/>
    </row>
    <row r="270" spans="5:5" ht="15.75" customHeight="1">
      <c r="E270" s="20"/>
    </row>
    <row r="271" spans="5:5" ht="15.75" customHeight="1">
      <c r="E271" s="20"/>
    </row>
    <row r="272" spans="5:5" ht="15.75" customHeight="1">
      <c r="E272" s="20"/>
    </row>
    <row r="273" spans="5:5" ht="15.75" customHeight="1">
      <c r="E273" s="20"/>
    </row>
    <row r="274" spans="5:5" ht="15.75" customHeight="1">
      <c r="E274" s="20"/>
    </row>
    <row r="275" spans="5:5" ht="15.75" customHeight="1">
      <c r="E275" s="20"/>
    </row>
    <row r="276" spans="5:5" ht="15.75" customHeight="1">
      <c r="E276" s="20"/>
    </row>
    <row r="277" spans="5:5" ht="15.75" customHeight="1">
      <c r="E277" s="20"/>
    </row>
    <row r="278" spans="5:5" ht="15.75" customHeight="1">
      <c r="E278" s="20"/>
    </row>
    <row r="279" spans="5:5" ht="15.75" customHeight="1">
      <c r="E279" s="20"/>
    </row>
    <row r="280" spans="5:5" ht="15.75" customHeight="1">
      <c r="E280" s="20"/>
    </row>
    <row r="281" spans="5:5" ht="15.75" customHeight="1">
      <c r="E281" s="20"/>
    </row>
    <row r="282" spans="5:5" ht="15.75" customHeight="1">
      <c r="E282" s="20"/>
    </row>
    <row r="283" spans="5:5" ht="15.75" customHeight="1">
      <c r="E283" s="20"/>
    </row>
    <row r="284" spans="5:5" ht="15.75" customHeight="1">
      <c r="E284" s="20"/>
    </row>
    <row r="285" spans="5:5" ht="15.75" customHeight="1">
      <c r="E285" s="20"/>
    </row>
    <row r="286" spans="5:5" ht="15.75" customHeight="1">
      <c r="E286" s="20"/>
    </row>
    <row r="287" spans="5:5" ht="15.75" customHeight="1">
      <c r="E287" s="20"/>
    </row>
    <row r="288" spans="5:5" ht="15.75" customHeight="1">
      <c r="E288" s="20"/>
    </row>
    <row r="289" spans="5:5" ht="15.75" customHeight="1">
      <c r="E289" s="20"/>
    </row>
    <row r="290" spans="5:5" ht="15.75" customHeight="1">
      <c r="E290" s="20"/>
    </row>
    <row r="291" spans="5:5" ht="15.75" customHeight="1">
      <c r="E291" s="20"/>
    </row>
    <row r="292" spans="5:5" ht="15.75" customHeight="1">
      <c r="E292" s="20"/>
    </row>
    <row r="293" spans="5:5" ht="15.75" customHeight="1">
      <c r="E293" s="20"/>
    </row>
    <row r="294" spans="5:5" ht="15.75" customHeight="1">
      <c r="E294" s="20"/>
    </row>
    <row r="295" spans="5:5" ht="15.75" customHeight="1">
      <c r="E295" s="20"/>
    </row>
    <row r="296" spans="5:5" ht="15.75" customHeight="1">
      <c r="E296" s="20"/>
    </row>
    <row r="297" spans="5:5" ht="15.75" customHeight="1">
      <c r="E297" s="20"/>
    </row>
    <row r="298" spans="5:5" ht="15.75" customHeight="1">
      <c r="E298" s="20"/>
    </row>
    <row r="299" spans="5:5" ht="15.75" customHeight="1">
      <c r="E299" s="20"/>
    </row>
    <row r="300" spans="5:5" ht="15.75" customHeight="1">
      <c r="E300" s="20"/>
    </row>
    <row r="301" spans="5:5" ht="15.75" customHeight="1">
      <c r="E301" s="20"/>
    </row>
    <row r="302" spans="5:5" ht="15.75" customHeight="1">
      <c r="E302" s="20"/>
    </row>
    <row r="303" spans="5:5" ht="15.75" customHeight="1">
      <c r="E303" s="20"/>
    </row>
    <row r="304" spans="5:5" ht="15.75" customHeight="1">
      <c r="E304" s="20"/>
    </row>
    <row r="305" spans="5:5" ht="15.75" customHeight="1">
      <c r="E305" s="20"/>
    </row>
    <row r="306" spans="5:5" ht="15.75" customHeight="1">
      <c r="E306" s="20"/>
    </row>
    <row r="307" spans="5:5" ht="15.75" customHeight="1">
      <c r="E307" s="20"/>
    </row>
    <row r="308" spans="5:5" ht="15.75" customHeight="1">
      <c r="E308" s="20"/>
    </row>
    <row r="309" spans="5:5" ht="15.75" customHeight="1">
      <c r="E309" s="20"/>
    </row>
    <row r="310" spans="5:5" ht="15.75" customHeight="1">
      <c r="E310" s="20"/>
    </row>
    <row r="311" spans="5:5" ht="15.75" customHeight="1">
      <c r="E311" s="20"/>
    </row>
    <row r="312" spans="5:5" ht="15.75" customHeight="1">
      <c r="E312" s="20"/>
    </row>
    <row r="313" spans="5:5" ht="15.75" customHeight="1">
      <c r="E313" s="20"/>
    </row>
    <row r="314" spans="5:5" ht="15.75" customHeight="1">
      <c r="E314" s="20"/>
    </row>
    <row r="315" spans="5:5" ht="15.75" customHeight="1">
      <c r="E315" s="20"/>
    </row>
    <row r="316" spans="5:5" ht="15.75" customHeight="1">
      <c r="E316" s="20"/>
    </row>
    <row r="317" spans="5:5" ht="15.75" customHeight="1">
      <c r="E317" s="20"/>
    </row>
    <row r="318" spans="5:5" ht="15.75" customHeight="1">
      <c r="E318" s="20"/>
    </row>
    <row r="319" spans="5:5" ht="15.75" customHeight="1">
      <c r="E319" s="20"/>
    </row>
    <row r="320" spans="5:5" ht="15.75" customHeight="1">
      <c r="E320" s="20"/>
    </row>
    <row r="321" spans="5:5" ht="15.75" customHeight="1">
      <c r="E321" s="20"/>
    </row>
    <row r="322" spans="5:5" ht="15.75" customHeight="1">
      <c r="E322" s="20"/>
    </row>
    <row r="323" spans="5:5" ht="15.75" customHeight="1">
      <c r="E323" s="20"/>
    </row>
    <row r="324" spans="5:5" ht="15.75" customHeight="1">
      <c r="E324" s="20"/>
    </row>
    <row r="325" spans="5:5" ht="15.75" customHeight="1">
      <c r="E325" s="20"/>
    </row>
    <row r="326" spans="5:5" ht="15.75" customHeight="1">
      <c r="E326" s="20"/>
    </row>
    <row r="327" spans="5:5" ht="15.75" customHeight="1">
      <c r="E327" s="20"/>
    </row>
    <row r="328" spans="5:5" ht="15.75" customHeight="1">
      <c r="E328" s="20"/>
    </row>
    <row r="329" spans="5:5" ht="15.75" customHeight="1">
      <c r="E329" s="20"/>
    </row>
    <row r="330" spans="5:5" ht="15.75" customHeight="1">
      <c r="E330" s="20"/>
    </row>
    <row r="331" spans="5:5" ht="15.75" customHeight="1">
      <c r="E331" s="20"/>
    </row>
    <row r="332" spans="5:5" ht="15.75" customHeight="1">
      <c r="E332" s="20"/>
    </row>
    <row r="333" spans="5:5" ht="15.75" customHeight="1">
      <c r="E333" s="20"/>
    </row>
    <row r="334" spans="5:5" ht="15.75" customHeight="1">
      <c r="E334" s="20"/>
    </row>
    <row r="335" spans="5:5" ht="15.75" customHeight="1">
      <c r="E335" s="20"/>
    </row>
    <row r="336" spans="5:5" ht="15.75" customHeight="1">
      <c r="E336" s="20"/>
    </row>
    <row r="337" spans="5:5" ht="15.75" customHeight="1">
      <c r="E337" s="20"/>
    </row>
    <row r="338" spans="5:5" ht="15.75" customHeight="1">
      <c r="E338" s="20"/>
    </row>
    <row r="339" spans="5:5" ht="15.75" customHeight="1">
      <c r="E339" s="20"/>
    </row>
    <row r="340" spans="5:5" ht="15.75" customHeight="1">
      <c r="E340" s="20"/>
    </row>
    <row r="341" spans="5:5" ht="15.75" customHeight="1">
      <c r="E341" s="20"/>
    </row>
    <row r="342" spans="5:5" ht="15.75" customHeight="1">
      <c r="E342" s="20"/>
    </row>
    <row r="343" spans="5:5" ht="15.75" customHeight="1">
      <c r="E343" s="20"/>
    </row>
    <row r="344" spans="5:5" ht="15.75" customHeight="1">
      <c r="E344" s="20"/>
    </row>
    <row r="345" spans="5:5" ht="15.75" customHeight="1">
      <c r="E345" s="20"/>
    </row>
    <row r="346" spans="5:5" ht="15.75" customHeight="1">
      <c r="E346" s="20"/>
    </row>
    <row r="347" spans="5:5" ht="15.75" customHeight="1">
      <c r="E347" s="20"/>
    </row>
    <row r="348" spans="5:5" ht="15.75" customHeight="1">
      <c r="E348" s="20"/>
    </row>
    <row r="349" spans="5:5" ht="15.75" customHeight="1">
      <c r="E349" s="20"/>
    </row>
    <row r="350" spans="5:5" ht="15.75" customHeight="1">
      <c r="E350" s="20"/>
    </row>
    <row r="351" spans="5:5" ht="15.75" customHeight="1">
      <c r="E351" s="20"/>
    </row>
    <row r="352" spans="5:5" ht="15.75" customHeight="1">
      <c r="E352" s="20"/>
    </row>
    <row r="353" spans="5:5" ht="15.75" customHeight="1">
      <c r="E353" s="20"/>
    </row>
    <row r="354" spans="5:5" ht="15.75" customHeight="1">
      <c r="E354" s="20"/>
    </row>
    <row r="355" spans="5:5" ht="15.75" customHeight="1">
      <c r="E355" s="20"/>
    </row>
    <row r="356" spans="5:5" ht="15.75" customHeight="1">
      <c r="E356" s="20"/>
    </row>
    <row r="357" spans="5:5" ht="15.75" customHeight="1">
      <c r="E357" s="20"/>
    </row>
    <row r="358" spans="5:5" ht="15.75" customHeight="1">
      <c r="E358" s="20"/>
    </row>
    <row r="359" spans="5:5" ht="15.75" customHeight="1">
      <c r="E359" s="20"/>
    </row>
    <row r="360" spans="5:5" ht="15.75" customHeight="1">
      <c r="E360" s="20"/>
    </row>
    <row r="361" spans="5:5" ht="15.75" customHeight="1">
      <c r="E361" s="20"/>
    </row>
    <row r="362" spans="5:5" ht="15.75" customHeight="1">
      <c r="E362" s="20"/>
    </row>
    <row r="363" spans="5:5" ht="15.75" customHeight="1">
      <c r="E363" s="20"/>
    </row>
    <row r="364" spans="5:5" ht="15.75" customHeight="1">
      <c r="E364" s="20"/>
    </row>
    <row r="365" spans="5:5" ht="15.75" customHeight="1">
      <c r="E365" s="20"/>
    </row>
    <row r="366" spans="5:5" ht="15.75" customHeight="1">
      <c r="E366" s="20"/>
    </row>
    <row r="367" spans="5:5" ht="15.75" customHeight="1">
      <c r="E367" s="20"/>
    </row>
    <row r="368" spans="5:5" ht="15.75" customHeight="1">
      <c r="E368" s="20"/>
    </row>
    <row r="369" spans="5:5" ht="15.75" customHeight="1">
      <c r="E369" s="20"/>
    </row>
    <row r="370" spans="5:5" ht="15.75" customHeight="1">
      <c r="E370" s="20"/>
    </row>
    <row r="371" spans="5:5" ht="15.75" customHeight="1">
      <c r="E371" s="20"/>
    </row>
    <row r="372" spans="5:5" ht="15.75" customHeight="1">
      <c r="E372" s="20"/>
    </row>
    <row r="373" spans="5:5" ht="15.75" customHeight="1">
      <c r="E373" s="20"/>
    </row>
    <row r="374" spans="5:5" ht="15.75" customHeight="1">
      <c r="E374" s="20"/>
    </row>
    <row r="375" spans="5:5" ht="15.75" customHeight="1">
      <c r="E375" s="20"/>
    </row>
    <row r="376" spans="5:5" ht="15.75" customHeight="1">
      <c r="E376" s="20"/>
    </row>
    <row r="377" spans="5:5" ht="15.75" customHeight="1">
      <c r="E377" s="20"/>
    </row>
    <row r="378" spans="5:5" ht="15.75" customHeight="1">
      <c r="E378" s="20"/>
    </row>
    <row r="379" spans="5:5" ht="15.75" customHeight="1">
      <c r="E379" s="20"/>
    </row>
    <row r="380" spans="5:5" ht="15.75" customHeight="1">
      <c r="E380" s="20"/>
    </row>
    <row r="381" spans="5:5" ht="15.75" customHeight="1">
      <c r="E381" s="20"/>
    </row>
    <row r="382" spans="5:5" ht="15.75" customHeight="1">
      <c r="E382" s="20"/>
    </row>
    <row r="383" spans="5:5" ht="15.75" customHeight="1">
      <c r="E383" s="20"/>
    </row>
    <row r="384" spans="5:5" ht="15.75" customHeight="1">
      <c r="E384" s="20"/>
    </row>
    <row r="385" spans="5:5" ht="15.75" customHeight="1">
      <c r="E385" s="20"/>
    </row>
    <row r="386" spans="5:5" ht="15.75" customHeight="1">
      <c r="E386" s="20"/>
    </row>
    <row r="387" spans="5:5" ht="15.75" customHeight="1">
      <c r="E387" s="20"/>
    </row>
    <row r="388" spans="5:5" ht="15.75" customHeight="1">
      <c r="E388" s="20"/>
    </row>
    <row r="389" spans="5:5" ht="15.75" customHeight="1">
      <c r="E389" s="20"/>
    </row>
    <row r="390" spans="5:5" ht="15.75" customHeight="1">
      <c r="E390" s="20"/>
    </row>
    <row r="391" spans="5:5" ht="15.75" customHeight="1">
      <c r="E391" s="20"/>
    </row>
    <row r="392" spans="5:5" ht="15.75" customHeight="1">
      <c r="E392" s="20"/>
    </row>
    <row r="393" spans="5:5" ht="15.75" customHeight="1">
      <c r="E393" s="20"/>
    </row>
    <row r="394" spans="5:5" ht="15.75" customHeight="1">
      <c r="E394" s="20"/>
    </row>
    <row r="395" spans="5:5" ht="15.75" customHeight="1">
      <c r="E395" s="20"/>
    </row>
    <row r="396" spans="5:5" ht="15.75" customHeight="1">
      <c r="E396" s="20"/>
    </row>
    <row r="397" spans="5:5" ht="15.75" customHeight="1">
      <c r="E397" s="20"/>
    </row>
    <row r="398" spans="5:5" ht="15.75" customHeight="1">
      <c r="E398" s="20"/>
    </row>
    <row r="399" spans="5:5" ht="15.75" customHeight="1">
      <c r="E399" s="20"/>
    </row>
    <row r="400" spans="5:5" ht="15.75" customHeight="1">
      <c r="E400" s="20"/>
    </row>
    <row r="401" spans="5:5" ht="15.75" customHeight="1">
      <c r="E401" s="20"/>
    </row>
    <row r="402" spans="5:5" ht="15.75" customHeight="1">
      <c r="E402" s="20"/>
    </row>
    <row r="403" spans="5:5" ht="15.75" customHeight="1">
      <c r="E403" s="20"/>
    </row>
    <row r="404" spans="5:5" ht="15.75" customHeight="1">
      <c r="E404" s="20"/>
    </row>
    <row r="405" spans="5:5" ht="15.75" customHeight="1">
      <c r="E405" s="20"/>
    </row>
    <row r="406" spans="5:5" ht="15.75" customHeight="1">
      <c r="E406" s="20"/>
    </row>
    <row r="407" spans="5:5" ht="15.75" customHeight="1">
      <c r="E407" s="20"/>
    </row>
    <row r="408" spans="5:5" ht="15.75" customHeight="1">
      <c r="E408" s="20"/>
    </row>
    <row r="409" spans="5:5" ht="15.75" customHeight="1">
      <c r="E409" s="20"/>
    </row>
    <row r="410" spans="5:5" ht="15.75" customHeight="1">
      <c r="E410" s="20"/>
    </row>
    <row r="411" spans="5:5" ht="15.75" customHeight="1">
      <c r="E411" s="20"/>
    </row>
    <row r="412" spans="5:5" ht="15.75" customHeight="1">
      <c r="E412" s="20"/>
    </row>
    <row r="413" spans="5:5" ht="15.75" customHeight="1">
      <c r="E413" s="20"/>
    </row>
    <row r="414" spans="5:5" ht="15.75" customHeight="1">
      <c r="E414" s="20"/>
    </row>
    <row r="415" spans="5:5" ht="15.75" customHeight="1">
      <c r="E415" s="20"/>
    </row>
    <row r="416" spans="5:5" ht="15.75" customHeight="1">
      <c r="E416" s="20"/>
    </row>
    <row r="417" spans="5:5" ht="15.75" customHeight="1">
      <c r="E417" s="20"/>
    </row>
    <row r="418" spans="5:5" ht="15.75" customHeight="1">
      <c r="E418" s="20"/>
    </row>
    <row r="419" spans="5:5" ht="15.75" customHeight="1">
      <c r="E419" s="20"/>
    </row>
    <row r="420" spans="5:5" ht="15.75" customHeight="1">
      <c r="E420" s="20"/>
    </row>
    <row r="421" spans="5:5" ht="15.75" customHeight="1">
      <c r="E421" s="20"/>
    </row>
    <row r="422" spans="5:5" ht="15.75" customHeight="1">
      <c r="E422" s="20"/>
    </row>
    <row r="423" spans="5:5" ht="15.75" customHeight="1">
      <c r="E423" s="20"/>
    </row>
    <row r="424" spans="5:5" ht="15.75" customHeight="1">
      <c r="E424" s="20"/>
    </row>
    <row r="425" spans="5:5" ht="15.75" customHeight="1">
      <c r="E425" s="20"/>
    </row>
    <row r="426" spans="5:5" ht="15.75" customHeight="1">
      <c r="E426" s="20"/>
    </row>
    <row r="427" spans="5:5" ht="15.75" customHeight="1">
      <c r="E427" s="20"/>
    </row>
    <row r="428" spans="5:5" ht="15.75" customHeight="1">
      <c r="E428" s="20"/>
    </row>
    <row r="429" spans="5:5" ht="15.75" customHeight="1">
      <c r="E429" s="20"/>
    </row>
    <row r="430" spans="5:5" ht="15.75" customHeight="1">
      <c r="E430" s="20"/>
    </row>
    <row r="431" spans="5:5" ht="15.75" customHeight="1">
      <c r="E431" s="20"/>
    </row>
    <row r="432" spans="5:5" ht="15.75" customHeight="1">
      <c r="E432" s="20"/>
    </row>
    <row r="433" spans="5:5" ht="15.75" customHeight="1">
      <c r="E433" s="20"/>
    </row>
    <row r="434" spans="5:5" ht="15.75" customHeight="1">
      <c r="E434" s="20"/>
    </row>
    <row r="435" spans="5:5" ht="15.75" customHeight="1">
      <c r="E435" s="20"/>
    </row>
    <row r="436" spans="5:5" ht="15.75" customHeight="1">
      <c r="E436" s="20"/>
    </row>
    <row r="437" spans="5:5" ht="15.75" customHeight="1">
      <c r="E437" s="20"/>
    </row>
    <row r="438" spans="5:5" ht="15.75" customHeight="1">
      <c r="E438" s="20"/>
    </row>
    <row r="439" spans="5:5" ht="15.75" customHeight="1">
      <c r="E439" s="20"/>
    </row>
    <row r="440" spans="5:5" ht="15.75" customHeight="1">
      <c r="E440" s="20"/>
    </row>
    <row r="441" spans="5:5" ht="15.75" customHeight="1">
      <c r="E441" s="20"/>
    </row>
    <row r="442" spans="5:5" ht="15.75" customHeight="1">
      <c r="E442" s="20"/>
    </row>
    <row r="443" spans="5:5" ht="15.75" customHeight="1">
      <c r="E443" s="20"/>
    </row>
    <row r="444" spans="5:5" ht="15.75" customHeight="1">
      <c r="E444" s="20"/>
    </row>
    <row r="445" spans="5:5" ht="15.75" customHeight="1">
      <c r="E445" s="20"/>
    </row>
    <row r="446" spans="5:5" ht="15.75" customHeight="1">
      <c r="E446" s="20"/>
    </row>
    <row r="447" spans="5:5" ht="15.75" customHeight="1">
      <c r="E447" s="20"/>
    </row>
    <row r="448" spans="5:5" ht="15.75" customHeight="1">
      <c r="E448" s="20"/>
    </row>
    <row r="449" spans="5:5" ht="15.75" customHeight="1">
      <c r="E449" s="20"/>
    </row>
    <row r="450" spans="5:5" ht="15.75" customHeight="1">
      <c r="E450" s="20"/>
    </row>
    <row r="451" spans="5:5" ht="15.75" customHeight="1">
      <c r="E451" s="20"/>
    </row>
    <row r="452" spans="5:5" ht="15.75" customHeight="1">
      <c r="E452" s="20"/>
    </row>
    <row r="453" spans="5:5" ht="15.75" customHeight="1">
      <c r="E453" s="20"/>
    </row>
    <row r="454" spans="5:5" ht="15.75" customHeight="1">
      <c r="E454" s="20"/>
    </row>
    <row r="455" spans="5:5" ht="15.75" customHeight="1">
      <c r="E455" s="20"/>
    </row>
    <row r="456" spans="5:5" ht="15.75" customHeight="1">
      <c r="E456" s="20"/>
    </row>
    <row r="457" spans="5:5" ht="15.75" customHeight="1">
      <c r="E457" s="20"/>
    </row>
    <row r="458" spans="5:5" ht="15.75" customHeight="1">
      <c r="E458" s="20"/>
    </row>
    <row r="459" spans="5:5" ht="15.75" customHeight="1">
      <c r="E459" s="20"/>
    </row>
    <row r="460" spans="5:5" ht="15.75" customHeight="1">
      <c r="E460" s="20"/>
    </row>
    <row r="461" spans="5:5" ht="15.75" customHeight="1">
      <c r="E461" s="20"/>
    </row>
    <row r="462" spans="5:5" ht="15.75" customHeight="1">
      <c r="E462" s="20"/>
    </row>
    <row r="463" spans="5:5" ht="15.75" customHeight="1">
      <c r="E463" s="20"/>
    </row>
    <row r="464" spans="5:5" ht="15.75" customHeight="1">
      <c r="E464" s="20"/>
    </row>
    <row r="465" spans="5:5" ht="15.75" customHeight="1">
      <c r="E465" s="20"/>
    </row>
    <row r="466" spans="5:5" ht="15.75" customHeight="1">
      <c r="E466" s="20"/>
    </row>
    <row r="467" spans="5:5" ht="15.75" customHeight="1">
      <c r="E467" s="20"/>
    </row>
    <row r="468" spans="5:5" ht="15.75" customHeight="1">
      <c r="E468" s="20"/>
    </row>
    <row r="469" spans="5:5" ht="15.75" customHeight="1">
      <c r="E469" s="20"/>
    </row>
    <row r="470" spans="5:5" ht="15.75" customHeight="1">
      <c r="E470" s="20"/>
    </row>
    <row r="471" spans="5:5" ht="15.75" customHeight="1">
      <c r="E471" s="20"/>
    </row>
    <row r="472" spans="5:5" ht="15.75" customHeight="1">
      <c r="E472" s="20"/>
    </row>
    <row r="473" spans="5:5" ht="15.75" customHeight="1">
      <c r="E473" s="20"/>
    </row>
    <row r="474" spans="5:5" ht="15.75" customHeight="1">
      <c r="E474" s="20"/>
    </row>
    <row r="475" spans="5:5" ht="15.75" customHeight="1">
      <c r="E475" s="20"/>
    </row>
    <row r="476" spans="5:5" ht="15.75" customHeight="1">
      <c r="E476" s="20"/>
    </row>
    <row r="477" spans="5:5" ht="15.75" customHeight="1">
      <c r="E477" s="20"/>
    </row>
    <row r="478" spans="5:5" ht="15.75" customHeight="1">
      <c r="E478" s="20"/>
    </row>
    <row r="479" spans="5:5" ht="15.75" customHeight="1">
      <c r="E479" s="20"/>
    </row>
    <row r="480" spans="5:5" ht="15.75" customHeight="1">
      <c r="E480" s="20"/>
    </row>
    <row r="481" spans="5:5" ht="15.75" customHeight="1">
      <c r="E481" s="20"/>
    </row>
    <row r="482" spans="5:5" ht="15.75" customHeight="1">
      <c r="E482" s="20"/>
    </row>
    <row r="483" spans="5:5" ht="15.75" customHeight="1">
      <c r="E483" s="20"/>
    </row>
    <row r="484" spans="5:5" ht="15.75" customHeight="1">
      <c r="E484" s="20"/>
    </row>
    <row r="485" spans="5:5" ht="15.75" customHeight="1">
      <c r="E485" s="20"/>
    </row>
    <row r="486" spans="5:5" ht="15.75" customHeight="1">
      <c r="E486" s="20"/>
    </row>
    <row r="487" spans="5:5" ht="15.75" customHeight="1">
      <c r="E487" s="20"/>
    </row>
    <row r="488" spans="5:5" ht="15.75" customHeight="1">
      <c r="E488" s="20"/>
    </row>
    <row r="489" spans="5:5" ht="15.75" customHeight="1">
      <c r="E489" s="20"/>
    </row>
    <row r="490" spans="5:5" ht="15.75" customHeight="1">
      <c r="E490" s="20"/>
    </row>
    <row r="491" spans="5:5" ht="15.75" customHeight="1">
      <c r="E491" s="20"/>
    </row>
    <row r="492" spans="5:5" ht="15.75" customHeight="1">
      <c r="E492" s="20"/>
    </row>
    <row r="493" spans="5:5" ht="15.75" customHeight="1">
      <c r="E493" s="20"/>
    </row>
    <row r="494" spans="5:5" ht="15.75" customHeight="1">
      <c r="E494" s="20"/>
    </row>
    <row r="495" spans="5:5" ht="15.75" customHeight="1">
      <c r="E495" s="20"/>
    </row>
    <row r="496" spans="5:5" ht="15.75" customHeight="1">
      <c r="E496" s="20"/>
    </row>
    <row r="497" spans="5:5" ht="15.75" customHeight="1">
      <c r="E497" s="20"/>
    </row>
    <row r="498" spans="5:5" ht="15.75" customHeight="1">
      <c r="E498" s="20"/>
    </row>
    <row r="499" spans="5:5" ht="15.75" customHeight="1">
      <c r="E499" s="20"/>
    </row>
    <row r="500" spans="5:5" ht="15.75" customHeight="1">
      <c r="E500" s="20"/>
    </row>
    <row r="501" spans="5:5" ht="15.75" customHeight="1">
      <c r="E501" s="20"/>
    </row>
    <row r="502" spans="5:5" ht="15.75" customHeight="1">
      <c r="E502" s="20"/>
    </row>
    <row r="503" spans="5:5" ht="15.75" customHeight="1">
      <c r="E503" s="20"/>
    </row>
    <row r="504" spans="5:5" ht="15.75" customHeight="1">
      <c r="E504" s="20"/>
    </row>
    <row r="505" spans="5:5" ht="15.75" customHeight="1">
      <c r="E505" s="20"/>
    </row>
    <row r="506" spans="5:5" ht="15.75" customHeight="1">
      <c r="E506" s="20"/>
    </row>
    <row r="507" spans="5:5" ht="15.75" customHeight="1">
      <c r="E507" s="20"/>
    </row>
    <row r="508" spans="5:5" ht="15.75" customHeight="1">
      <c r="E508" s="20"/>
    </row>
    <row r="509" spans="5:5" ht="15.75" customHeight="1">
      <c r="E509" s="20"/>
    </row>
    <row r="510" spans="5:5" ht="15.75" customHeight="1">
      <c r="E510" s="20"/>
    </row>
    <row r="511" spans="5:5" ht="15.75" customHeight="1">
      <c r="E511" s="20"/>
    </row>
    <row r="512" spans="5:5" ht="15.75" customHeight="1">
      <c r="E512" s="20"/>
    </row>
    <row r="513" spans="5:5" ht="15.75" customHeight="1">
      <c r="E513" s="20"/>
    </row>
    <row r="514" spans="5:5" ht="15.75" customHeight="1">
      <c r="E514" s="20"/>
    </row>
    <row r="515" spans="5:5" ht="15.75" customHeight="1">
      <c r="E515" s="20"/>
    </row>
    <row r="516" spans="5:5" ht="15.75" customHeight="1">
      <c r="E516" s="20"/>
    </row>
    <row r="517" spans="5:5" ht="15.75" customHeight="1">
      <c r="E517" s="20"/>
    </row>
    <row r="518" spans="5:5" ht="15.75" customHeight="1">
      <c r="E518" s="20"/>
    </row>
    <row r="519" spans="5:5" ht="15.75" customHeight="1">
      <c r="E519" s="20"/>
    </row>
    <row r="520" spans="5:5" ht="15.75" customHeight="1">
      <c r="E520" s="20"/>
    </row>
    <row r="521" spans="5:5" ht="15.75" customHeight="1">
      <c r="E521" s="20"/>
    </row>
    <row r="522" spans="5:5" ht="15.75" customHeight="1">
      <c r="E522" s="20"/>
    </row>
    <row r="523" spans="5:5" ht="15.75" customHeight="1">
      <c r="E523" s="20"/>
    </row>
    <row r="524" spans="5:5" ht="15.75" customHeight="1">
      <c r="E524" s="20"/>
    </row>
    <row r="525" spans="5:5" ht="15.75" customHeight="1">
      <c r="E525" s="20"/>
    </row>
    <row r="526" spans="5:5" ht="15.75" customHeight="1">
      <c r="E526" s="20"/>
    </row>
    <row r="527" spans="5:5" ht="15.75" customHeight="1">
      <c r="E527" s="20"/>
    </row>
    <row r="528" spans="5:5" ht="15.75" customHeight="1">
      <c r="E528" s="20"/>
    </row>
    <row r="529" spans="5:5" ht="15.75" customHeight="1">
      <c r="E529" s="20"/>
    </row>
    <row r="530" spans="5:5" ht="15.75" customHeight="1">
      <c r="E530" s="20"/>
    </row>
    <row r="531" spans="5:5" ht="15.75" customHeight="1">
      <c r="E531" s="20"/>
    </row>
    <row r="532" spans="5:5" ht="15.75" customHeight="1">
      <c r="E532" s="20"/>
    </row>
    <row r="533" spans="5:5" ht="15.75" customHeight="1">
      <c r="E533" s="20"/>
    </row>
    <row r="534" spans="5:5" ht="15.75" customHeight="1">
      <c r="E534" s="20"/>
    </row>
    <row r="535" spans="5:5" ht="15.75" customHeight="1">
      <c r="E535" s="20"/>
    </row>
    <row r="536" spans="5:5" ht="15.75" customHeight="1">
      <c r="E536" s="20"/>
    </row>
    <row r="537" spans="5:5" ht="15.75" customHeight="1">
      <c r="E537" s="20"/>
    </row>
    <row r="538" spans="5:5" ht="15.75" customHeight="1">
      <c r="E538" s="20"/>
    </row>
    <row r="539" spans="5:5" ht="15.75" customHeight="1">
      <c r="E539" s="20"/>
    </row>
    <row r="540" spans="5:5" ht="15.75" customHeight="1">
      <c r="E540" s="20"/>
    </row>
    <row r="541" spans="5:5" ht="15.75" customHeight="1">
      <c r="E541" s="20"/>
    </row>
    <row r="542" spans="5:5" ht="15.75" customHeight="1">
      <c r="E542" s="20"/>
    </row>
    <row r="543" spans="5:5" ht="15.75" customHeight="1">
      <c r="E543" s="20"/>
    </row>
    <row r="544" spans="5:5" ht="15.75" customHeight="1">
      <c r="E544" s="20"/>
    </row>
    <row r="545" spans="5:5" ht="15.75" customHeight="1">
      <c r="E545" s="20"/>
    </row>
    <row r="546" spans="5:5" ht="15.75" customHeight="1">
      <c r="E546" s="20"/>
    </row>
    <row r="547" spans="5:5" ht="15.75" customHeight="1">
      <c r="E547" s="20"/>
    </row>
    <row r="548" spans="5:5" ht="15.75" customHeight="1">
      <c r="E548" s="20"/>
    </row>
    <row r="549" spans="5:5" ht="15.75" customHeight="1">
      <c r="E549" s="20"/>
    </row>
    <row r="550" spans="5:5" ht="15.75" customHeight="1">
      <c r="E550" s="20"/>
    </row>
    <row r="551" spans="5:5" ht="15.75" customHeight="1">
      <c r="E551" s="20"/>
    </row>
    <row r="552" spans="5:5" ht="15.75" customHeight="1">
      <c r="E552" s="20"/>
    </row>
    <row r="553" spans="5:5" ht="15.75" customHeight="1">
      <c r="E553" s="20"/>
    </row>
    <row r="554" spans="5:5" ht="15.75" customHeight="1">
      <c r="E554" s="20"/>
    </row>
    <row r="555" spans="5:5" ht="15.75" customHeight="1">
      <c r="E555" s="20"/>
    </row>
    <row r="556" spans="5:5" ht="15.75" customHeight="1">
      <c r="E556" s="20"/>
    </row>
    <row r="557" spans="5:5" ht="15.75" customHeight="1">
      <c r="E557" s="20"/>
    </row>
    <row r="558" spans="5:5" ht="15.75" customHeight="1">
      <c r="E558" s="20"/>
    </row>
    <row r="559" spans="5:5" ht="15.75" customHeight="1">
      <c r="E559" s="20"/>
    </row>
    <row r="560" spans="5:5" ht="15.75" customHeight="1">
      <c r="E560" s="20"/>
    </row>
    <row r="561" spans="5:5" ht="15.75" customHeight="1">
      <c r="E561" s="20"/>
    </row>
    <row r="562" spans="5:5" ht="15.75" customHeight="1">
      <c r="E562" s="20"/>
    </row>
    <row r="563" spans="5:5" ht="15.75" customHeight="1">
      <c r="E563" s="20"/>
    </row>
    <row r="564" spans="5:5" ht="15.75" customHeight="1">
      <c r="E564" s="20"/>
    </row>
    <row r="565" spans="5:5" ht="15.75" customHeight="1">
      <c r="E565" s="20"/>
    </row>
    <row r="566" spans="5:5" ht="15.75" customHeight="1">
      <c r="E566" s="20"/>
    </row>
    <row r="567" spans="5:5" ht="15.75" customHeight="1">
      <c r="E567" s="20"/>
    </row>
    <row r="568" spans="5:5" ht="15.75" customHeight="1">
      <c r="E568" s="20"/>
    </row>
    <row r="569" spans="5:5" ht="15.75" customHeight="1">
      <c r="E569" s="20"/>
    </row>
    <row r="570" spans="5:5" ht="15.75" customHeight="1">
      <c r="E570" s="20"/>
    </row>
    <row r="571" spans="5:5" ht="15.75" customHeight="1">
      <c r="E571" s="20"/>
    </row>
    <row r="572" spans="5:5" ht="15.75" customHeight="1">
      <c r="E572" s="20"/>
    </row>
    <row r="573" spans="5:5" ht="15.75" customHeight="1">
      <c r="E573" s="20"/>
    </row>
    <row r="574" spans="5:5" ht="15.75" customHeight="1">
      <c r="E574" s="20"/>
    </row>
    <row r="575" spans="5:5" ht="15.75" customHeight="1">
      <c r="E575" s="20"/>
    </row>
    <row r="576" spans="5:5" ht="15.75" customHeight="1">
      <c r="E576" s="20"/>
    </row>
    <row r="577" spans="5:5" ht="15.75" customHeight="1">
      <c r="E577" s="20"/>
    </row>
    <row r="578" spans="5:5" ht="15.75" customHeight="1">
      <c r="E578" s="20"/>
    </row>
    <row r="579" spans="5:5" ht="15.75" customHeight="1">
      <c r="E579" s="20"/>
    </row>
    <row r="580" spans="5:5" ht="15.75" customHeight="1">
      <c r="E580" s="20"/>
    </row>
    <row r="581" spans="5:5" ht="15.75" customHeight="1">
      <c r="E581" s="20"/>
    </row>
    <row r="582" spans="5:5" ht="15.75" customHeight="1">
      <c r="E582" s="20"/>
    </row>
    <row r="583" spans="5:5" ht="15.75" customHeight="1">
      <c r="E583" s="20"/>
    </row>
    <row r="584" spans="5:5" ht="15.75" customHeight="1">
      <c r="E584" s="20"/>
    </row>
    <row r="585" spans="5:5" ht="15.75" customHeight="1">
      <c r="E585" s="20"/>
    </row>
    <row r="586" spans="5:5" ht="15.75" customHeight="1">
      <c r="E586" s="20"/>
    </row>
    <row r="587" spans="5:5" ht="15.75" customHeight="1">
      <c r="E587" s="20"/>
    </row>
    <row r="588" spans="5:5" ht="15.75" customHeight="1">
      <c r="E588" s="20"/>
    </row>
    <row r="589" spans="5:5" ht="15.75" customHeight="1">
      <c r="E589" s="20"/>
    </row>
    <row r="590" spans="5:5" ht="15.75" customHeight="1">
      <c r="E590" s="20"/>
    </row>
    <row r="591" spans="5:5" ht="15.75" customHeight="1">
      <c r="E591" s="20"/>
    </row>
    <row r="592" spans="5:5" ht="15.75" customHeight="1">
      <c r="E592" s="20"/>
    </row>
    <row r="593" spans="5:5" ht="15.75" customHeight="1">
      <c r="E593" s="20"/>
    </row>
    <row r="594" spans="5:5" ht="15.75" customHeight="1">
      <c r="E594" s="20"/>
    </row>
    <row r="595" spans="5:5" ht="15.75" customHeight="1">
      <c r="E595" s="20"/>
    </row>
    <row r="596" spans="5:5" ht="15.75" customHeight="1">
      <c r="E596" s="20"/>
    </row>
    <row r="597" spans="5:5" ht="15.75" customHeight="1">
      <c r="E597" s="20"/>
    </row>
    <row r="598" spans="5:5" ht="15.75" customHeight="1">
      <c r="E598" s="20"/>
    </row>
    <row r="599" spans="5:5" ht="15.75" customHeight="1">
      <c r="E599" s="20"/>
    </row>
    <row r="600" spans="5:5" ht="15.75" customHeight="1">
      <c r="E600" s="20"/>
    </row>
    <row r="601" spans="5:5" ht="15.75" customHeight="1">
      <c r="E601" s="20"/>
    </row>
    <row r="602" spans="5:5" ht="15.75" customHeight="1">
      <c r="E602" s="20"/>
    </row>
    <row r="603" spans="5:5" ht="15.75" customHeight="1">
      <c r="E603" s="20"/>
    </row>
    <row r="604" spans="5:5" ht="15.75" customHeight="1">
      <c r="E604" s="20"/>
    </row>
    <row r="605" spans="5:5" ht="15.75" customHeight="1">
      <c r="E605" s="20"/>
    </row>
    <row r="606" spans="5:5" ht="15.75" customHeight="1">
      <c r="E606" s="20"/>
    </row>
    <row r="607" spans="5:5" ht="15.75" customHeight="1">
      <c r="E607" s="20"/>
    </row>
    <row r="608" spans="5:5" ht="15.75" customHeight="1">
      <c r="E608" s="20"/>
    </row>
    <row r="609" spans="5:5" ht="15.75" customHeight="1">
      <c r="E609" s="20"/>
    </row>
    <row r="610" spans="5:5" ht="15.75" customHeight="1">
      <c r="E610" s="20"/>
    </row>
    <row r="611" spans="5:5" ht="15.75" customHeight="1">
      <c r="E611" s="20"/>
    </row>
    <row r="612" spans="5:5" ht="15.75" customHeight="1">
      <c r="E612" s="20"/>
    </row>
    <row r="613" spans="5:5" ht="15.75" customHeight="1">
      <c r="E613" s="20"/>
    </row>
    <row r="614" spans="5:5" ht="15.75" customHeight="1">
      <c r="E614" s="20"/>
    </row>
    <row r="615" spans="5:5" ht="15.75" customHeight="1">
      <c r="E615" s="20"/>
    </row>
    <row r="616" spans="5:5" ht="15.75" customHeight="1">
      <c r="E616" s="20"/>
    </row>
    <row r="617" spans="5:5" ht="15.75" customHeight="1">
      <c r="E617" s="20"/>
    </row>
    <row r="618" spans="5:5" ht="15.75" customHeight="1">
      <c r="E618" s="20"/>
    </row>
    <row r="619" spans="5:5" ht="15.75" customHeight="1">
      <c r="E619" s="20"/>
    </row>
    <row r="620" spans="5:5" ht="15.75" customHeight="1">
      <c r="E620" s="20"/>
    </row>
    <row r="621" spans="5:5" ht="15.75" customHeight="1">
      <c r="E621" s="20"/>
    </row>
    <row r="622" spans="5:5" ht="15.75" customHeight="1">
      <c r="E622" s="20"/>
    </row>
    <row r="623" spans="5:5" ht="15.75" customHeight="1">
      <c r="E623" s="20"/>
    </row>
    <row r="624" spans="5:5" ht="15.75" customHeight="1">
      <c r="E624" s="20"/>
    </row>
    <row r="625" spans="5:5" ht="15.75" customHeight="1">
      <c r="E625" s="20"/>
    </row>
    <row r="626" spans="5:5" ht="15.75" customHeight="1">
      <c r="E626" s="20"/>
    </row>
    <row r="627" spans="5:5" ht="15.75" customHeight="1">
      <c r="E627" s="20"/>
    </row>
    <row r="628" spans="5:5" ht="15.75" customHeight="1">
      <c r="E628" s="20"/>
    </row>
    <row r="629" spans="5:5" ht="15.75" customHeight="1">
      <c r="E629" s="20"/>
    </row>
    <row r="630" spans="5:5" ht="15.75" customHeight="1">
      <c r="E630" s="20"/>
    </row>
    <row r="631" spans="5:5" ht="15.75" customHeight="1">
      <c r="E631" s="20"/>
    </row>
    <row r="632" spans="5:5" ht="15.75" customHeight="1">
      <c r="E632" s="20"/>
    </row>
    <row r="633" spans="5:5" ht="15.75" customHeight="1">
      <c r="E633" s="20"/>
    </row>
    <row r="634" spans="5:5" ht="15.75" customHeight="1">
      <c r="E634" s="20"/>
    </row>
    <row r="635" spans="5:5" ht="15.75" customHeight="1">
      <c r="E635" s="20"/>
    </row>
    <row r="636" spans="5:5" ht="15.75" customHeight="1">
      <c r="E636" s="20"/>
    </row>
    <row r="637" spans="5:5" ht="15.75" customHeight="1">
      <c r="E637" s="20"/>
    </row>
    <row r="638" spans="5:5" ht="15.75" customHeight="1">
      <c r="E638" s="20"/>
    </row>
    <row r="639" spans="5:5" ht="15.75" customHeight="1">
      <c r="E639" s="20"/>
    </row>
    <row r="640" spans="5:5" ht="15.75" customHeight="1">
      <c r="E640" s="20"/>
    </row>
    <row r="641" spans="5:5" ht="15.75" customHeight="1">
      <c r="E641" s="20"/>
    </row>
    <row r="642" spans="5:5" ht="15.75" customHeight="1">
      <c r="E642" s="20"/>
    </row>
    <row r="643" spans="5:5" ht="15.75" customHeight="1">
      <c r="E643" s="20"/>
    </row>
    <row r="644" spans="5:5" ht="15.75" customHeight="1">
      <c r="E644" s="20"/>
    </row>
    <row r="645" spans="5:5" ht="15.75" customHeight="1">
      <c r="E645" s="20"/>
    </row>
    <row r="646" spans="5:5" ht="15.75" customHeight="1">
      <c r="E646" s="20"/>
    </row>
    <row r="647" spans="5:5" ht="15.75" customHeight="1">
      <c r="E647" s="20"/>
    </row>
    <row r="648" spans="5:5" ht="15.75" customHeight="1">
      <c r="E648" s="20"/>
    </row>
    <row r="649" spans="5:5" ht="15.75" customHeight="1">
      <c r="E649" s="20"/>
    </row>
    <row r="650" spans="5:5" ht="15.75" customHeight="1">
      <c r="E650" s="20"/>
    </row>
    <row r="651" spans="5:5" ht="15.75" customHeight="1">
      <c r="E651" s="20"/>
    </row>
    <row r="652" spans="5:5" ht="15.75" customHeight="1">
      <c r="E652" s="20"/>
    </row>
    <row r="653" spans="5:5" ht="15.75" customHeight="1">
      <c r="E653" s="20"/>
    </row>
    <row r="654" spans="5:5" ht="15.75" customHeight="1">
      <c r="E654" s="20"/>
    </row>
    <row r="655" spans="5:5" ht="15.75" customHeight="1">
      <c r="E655" s="20"/>
    </row>
    <row r="656" spans="5:5" ht="15.75" customHeight="1">
      <c r="E656" s="20"/>
    </row>
    <row r="657" spans="5:5" ht="15.75" customHeight="1">
      <c r="E657" s="20"/>
    </row>
    <row r="658" spans="5:5" ht="15.75" customHeight="1">
      <c r="E658" s="20"/>
    </row>
    <row r="659" spans="5:5" ht="15.75" customHeight="1">
      <c r="E659" s="20"/>
    </row>
    <row r="660" spans="5:5" ht="15.75" customHeight="1">
      <c r="E660" s="20"/>
    </row>
    <row r="661" spans="5:5" ht="15.75" customHeight="1">
      <c r="E661" s="20"/>
    </row>
    <row r="662" spans="5:5" ht="15.75" customHeight="1">
      <c r="E662" s="20"/>
    </row>
    <row r="663" spans="5:5" ht="15.75" customHeight="1">
      <c r="E663" s="20"/>
    </row>
    <row r="664" spans="5:5" ht="15.75" customHeight="1">
      <c r="E664" s="20"/>
    </row>
    <row r="665" spans="5:5" ht="15.75" customHeight="1">
      <c r="E665" s="20"/>
    </row>
    <row r="666" spans="5:5" ht="15.75" customHeight="1">
      <c r="E666" s="20"/>
    </row>
    <row r="667" spans="5:5" ht="15.75" customHeight="1">
      <c r="E667" s="20"/>
    </row>
    <row r="668" spans="5:5" ht="15.75" customHeight="1">
      <c r="E668" s="20"/>
    </row>
    <row r="669" spans="5:5" ht="15.75" customHeight="1">
      <c r="E669" s="20"/>
    </row>
    <row r="670" spans="5:5" ht="15.75" customHeight="1">
      <c r="E670" s="20"/>
    </row>
    <row r="671" spans="5:5" ht="15.75" customHeight="1">
      <c r="E671" s="20"/>
    </row>
    <row r="672" spans="5:5" ht="15.75" customHeight="1">
      <c r="E672" s="20"/>
    </row>
    <row r="673" spans="5:5" ht="15.75" customHeight="1">
      <c r="E673" s="20"/>
    </row>
    <row r="674" spans="5:5" ht="15.75" customHeight="1">
      <c r="E674" s="20"/>
    </row>
    <row r="675" spans="5:5" ht="15.75" customHeight="1">
      <c r="E675" s="20"/>
    </row>
    <row r="676" spans="5:5" ht="15.75" customHeight="1">
      <c r="E676" s="20"/>
    </row>
    <row r="677" spans="5:5" ht="15.75" customHeight="1">
      <c r="E677" s="20"/>
    </row>
    <row r="678" spans="5:5" ht="15.75" customHeight="1">
      <c r="E678" s="20"/>
    </row>
    <row r="679" spans="5:5" ht="15.75" customHeight="1">
      <c r="E679" s="20"/>
    </row>
    <row r="680" spans="5:5" ht="15.75" customHeight="1">
      <c r="E680" s="20"/>
    </row>
    <row r="681" spans="5:5" ht="15.75" customHeight="1">
      <c r="E681" s="20"/>
    </row>
    <row r="682" spans="5:5" ht="15.75" customHeight="1">
      <c r="E682" s="20"/>
    </row>
    <row r="683" spans="5:5" ht="15.75" customHeight="1">
      <c r="E683" s="20"/>
    </row>
    <row r="684" spans="5:5" ht="15.75" customHeight="1">
      <c r="E684" s="20"/>
    </row>
    <row r="685" spans="5:5" ht="15.75" customHeight="1">
      <c r="E685" s="20"/>
    </row>
    <row r="686" spans="5:5" ht="15.75" customHeight="1">
      <c r="E686" s="20"/>
    </row>
    <row r="687" spans="5:5" ht="15.75" customHeight="1">
      <c r="E687" s="20"/>
    </row>
    <row r="688" spans="5:5" ht="15.75" customHeight="1">
      <c r="E688" s="20"/>
    </row>
    <row r="689" spans="5:5" ht="15.75" customHeight="1">
      <c r="E689" s="20"/>
    </row>
    <row r="690" spans="5:5" ht="15.75" customHeight="1">
      <c r="E690" s="20"/>
    </row>
    <row r="691" spans="5:5" ht="15.75" customHeight="1">
      <c r="E691" s="20"/>
    </row>
    <row r="692" spans="5:5" ht="15.75" customHeight="1">
      <c r="E692" s="20"/>
    </row>
    <row r="693" spans="5:5" ht="15.75" customHeight="1">
      <c r="E693" s="20"/>
    </row>
    <row r="694" spans="5:5" ht="15.75" customHeight="1">
      <c r="E694" s="20"/>
    </row>
    <row r="695" spans="5:5" ht="15.75" customHeight="1">
      <c r="E695" s="20"/>
    </row>
    <row r="696" spans="5:5" ht="15.75" customHeight="1">
      <c r="E696" s="20"/>
    </row>
    <row r="697" spans="5:5" ht="15.75" customHeight="1">
      <c r="E697" s="20"/>
    </row>
    <row r="698" spans="5:5" ht="15.75" customHeight="1">
      <c r="E698" s="20"/>
    </row>
    <row r="699" spans="5:5" ht="15.75" customHeight="1">
      <c r="E699" s="20"/>
    </row>
    <row r="700" spans="5:5" ht="15.75" customHeight="1">
      <c r="E700" s="20"/>
    </row>
    <row r="701" spans="5:5" ht="15.75" customHeight="1">
      <c r="E701" s="20"/>
    </row>
    <row r="702" spans="5:5" ht="15.75" customHeight="1">
      <c r="E702" s="20"/>
    </row>
    <row r="703" spans="5:5" ht="15.75" customHeight="1">
      <c r="E703" s="20"/>
    </row>
    <row r="704" spans="5:5" ht="15.75" customHeight="1">
      <c r="E704" s="20"/>
    </row>
    <row r="705" spans="5:5" ht="15.75" customHeight="1">
      <c r="E705" s="20"/>
    </row>
    <row r="706" spans="5:5" ht="15.75" customHeight="1">
      <c r="E706" s="20"/>
    </row>
    <row r="707" spans="5:5" ht="15.75" customHeight="1">
      <c r="E707" s="20"/>
    </row>
    <row r="708" spans="5:5" ht="15.75" customHeight="1">
      <c r="E708" s="20"/>
    </row>
    <row r="709" spans="5:5" ht="15.75" customHeight="1">
      <c r="E709" s="20"/>
    </row>
    <row r="710" spans="5:5" ht="15.75" customHeight="1">
      <c r="E710" s="20"/>
    </row>
    <row r="711" spans="5:5" ht="15.75" customHeight="1">
      <c r="E711" s="20"/>
    </row>
    <row r="712" spans="5:5" ht="15.75" customHeight="1">
      <c r="E712" s="20"/>
    </row>
    <row r="713" spans="5:5" ht="15.75" customHeight="1">
      <c r="E713" s="20"/>
    </row>
    <row r="714" spans="5:5" ht="15.75" customHeight="1">
      <c r="E714" s="20"/>
    </row>
    <row r="715" spans="5:5" ht="15.75" customHeight="1">
      <c r="E715" s="20"/>
    </row>
    <row r="716" spans="5:5" ht="15.75" customHeight="1">
      <c r="E716" s="20"/>
    </row>
    <row r="717" spans="5:5" ht="15.75" customHeight="1">
      <c r="E717" s="20"/>
    </row>
    <row r="718" spans="5:5" ht="15.75" customHeight="1">
      <c r="E718" s="20"/>
    </row>
    <row r="719" spans="5:5" ht="15.75" customHeight="1">
      <c r="E719" s="20"/>
    </row>
    <row r="720" spans="5:5" ht="15.75" customHeight="1">
      <c r="E720" s="20"/>
    </row>
    <row r="721" spans="5:5" ht="15.75" customHeight="1">
      <c r="E721" s="20"/>
    </row>
    <row r="722" spans="5:5" ht="15.75" customHeight="1">
      <c r="E722" s="20"/>
    </row>
    <row r="723" spans="5:5" ht="15.75" customHeight="1">
      <c r="E723" s="20"/>
    </row>
    <row r="724" spans="5:5" ht="15.75" customHeight="1">
      <c r="E724" s="20"/>
    </row>
    <row r="725" spans="5:5" ht="15.75" customHeight="1">
      <c r="E725" s="20"/>
    </row>
    <row r="726" spans="5:5" ht="15.75" customHeight="1">
      <c r="E726" s="20"/>
    </row>
    <row r="727" spans="5:5" ht="15.75" customHeight="1">
      <c r="E727" s="20"/>
    </row>
    <row r="728" spans="5:5" ht="15.75" customHeight="1">
      <c r="E728" s="20"/>
    </row>
    <row r="729" spans="5:5" ht="15.75" customHeight="1">
      <c r="E729" s="20"/>
    </row>
    <row r="730" spans="5:5" ht="15.75" customHeight="1">
      <c r="E730" s="20"/>
    </row>
    <row r="731" spans="5:5" ht="15.75" customHeight="1">
      <c r="E731" s="20"/>
    </row>
    <row r="732" spans="5:5" ht="15.75" customHeight="1">
      <c r="E732" s="20"/>
    </row>
    <row r="733" spans="5:5" ht="15.75" customHeight="1">
      <c r="E733" s="20"/>
    </row>
    <row r="734" spans="5:5" ht="15.75" customHeight="1">
      <c r="E734" s="20"/>
    </row>
    <row r="735" spans="5:5" ht="15.75" customHeight="1">
      <c r="E735" s="20"/>
    </row>
    <row r="736" spans="5:5" ht="15.75" customHeight="1">
      <c r="E736" s="20"/>
    </row>
    <row r="737" spans="5:5" ht="15.75" customHeight="1">
      <c r="E737" s="20"/>
    </row>
    <row r="738" spans="5:5" ht="15.75" customHeight="1">
      <c r="E738" s="20"/>
    </row>
    <row r="739" spans="5:5" ht="15.75" customHeight="1">
      <c r="E739" s="20"/>
    </row>
    <row r="740" spans="5:5" ht="15.75" customHeight="1">
      <c r="E740" s="20"/>
    </row>
    <row r="741" spans="5:5" ht="15.75" customHeight="1">
      <c r="E741" s="20"/>
    </row>
    <row r="742" spans="5:5" ht="15.75" customHeight="1">
      <c r="E742" s="20"/>
    </row>
    <row r="743" spans="5:5" ht="15.75" customHeight="1">
      <c r="E743" s="20"/>
    </row>
    <row r="744" spans="5:5" ht="15.75" customHeight="1">
      <c r="E744" s="20"/>
    </row>
    <row r="745" spans="5:5" ht="15.75" customHeight="1">
      <c r="E745" s="20"/>
    </row>
    <row r="746" spans="5:5" ht="15.75" customHeight="1">
      <c r="E746" s="20"/>
    </row>
    <row r="747" spans="5:5" ht="15.75" customHeight="1">
      <c r="E747" s="20"/>
    </row>
    <row r="748" spans="5:5" ht="15.75" customHeight="1">
      <c r="E748" s="20"/>
    </row>
    <row r="749" spans="5:5" ht="15.75" customHeight="1">
      <c r="E749" s="20"/>
    </row>
    <row r="750" spans="5:5" ht="15.75" customHeight="1">
      <c r="E750" s="20"/>
    </row>
    <row r="751" spans="5:5" ht="15.75" customHeight="1">
      <c r="E751" s="20"/>
    </row>
    <row r="752" spans="5:5" ht="15.75" customHeight="1">
      <c r="E752" s="20"/>
    </row>
    <row r="753" spans="5:5" ht="15.75" customHeight="1">
      <c r="E753" s="20"/>
    </row>
    <row r="754" spans="5:5" ht="15.75" customHeight="1">
      <c r="E754" s="20"/>
    </row>
    <row r="755" spans="5:5" ht="15.75" customHeight="1">
      <c r="E755" s="20"/>
    </row>
    <row r="756" spans="5:5" ht="15.75" customHeight="1">
      <c r="E756" s="20"/>
    </row>
    <row r="757" spans="5:5" ht="15.75" customHeight="1">
      <c r="E757" s="20"/>
    </row>
    <row r="758" spans="5:5" ht="15.75" customHeight="1">
      <c r="E758" s="20"/>
    </row>
    <row r="759" spans="5:5" ht="15.75" customHeight="1">
      <c r="E759" s="20"/>
    </row>
    <row r="760" spans="5:5" ht="15.75" customHeight="1">
      <c r="E760" s="20"/>
    </row>
    <row r="761" spans="5:5" ht="15.75" customHeight="1">
      <c r="E761" s="20"/>
    </row>
    <row r="762" spans="5:5" ht="15.75" customHeight="1">
      <c r="E762" s="20"/>
    </row>
    <row r="763" spans="5:5" ht="15.75" customHeight="1">
      <c r="E763" s="20"/>
    </row>
    <row r="764" spans="5:5" ht="15.75" customHeight="1">
      <c r="E764" s="20"/>
    </row>
    <row r="765" spans="5:5" ht="15.75" customHeight="1">
      <c r="E765" s="20"/>
    </row>
    <row r="766" spans="5:5" ht="15.75" customHeight="1">
      <c r="E766" s="20"/>
    </row>
    <row r="767" spans="5:5" ht="15.75" customHeight="1">
      <c r="E767" s="20"/>
    </row>
    <row r="768" spans="5:5" ht="15.75" customHeight="1">
      <c r="E768" s="20"/>
    </row>
    <row r="769" spans="5:5" ht="15.75" customHeight="1">
      <c r="E769" s="20"/>
    </row>
    <row r="770" spans="5:5" ht="15.75" customHeight="1">
      <c r="E770" s="20"/>
    </row>
    <row r="771" spans="5:5" ht="15.75" customHeight="1">
      <c r="E771" s="20"/>
    </row>
    <row r="772" spans="5:5" ht="15.75" customHeight="1">
      <c r="E772" s="20"/>
    </row>
    <row r="773" spans="5:5" ht="15.75" customHeight="1">
      <c r="E773" s="20"/>
    </row>
    <row r="774" spans="5:5" ht="15.75" customHeight="1">
      <c r="E774" s="20"/>
    </row>
    <row r="775" spans="5:5" ht="15.75" customHeight="1">
      <c r="E775" s="20"/>
    </row>
    <row r="776" spans="5:5" ht="15.75" customHeight="1">
      <c r="E776" s="20"/>
    </row>
    <row r="777" spans="5:5" ht="15.75" customHeight="1">
      <c r="E777" s="20"/>
    </row>
    <row r="778" spans="5:5" ht="15.75" customHeight="1">
      <c r="E778" s="20"/>
    </row>
    <row r="779" spans="5:5" ht="15.75" customHeight="1">
      <c r="E779" s="20"/>
    </row>
    <row r="780" spans="5:5" ht="15.75" customHeight="1">
      <c r="E780" s="20"/>
    </row>
    <row r="781" spans="5:5" ht="15.75" customHeight="1">
      <c r="E781" s="20"/>
    </row>
    <row r="782" spans="5:5" ht="15.75" customHeight="1">
      <c r="E782" s="20"/>
    </row>
    <row r="783" spans="5:5" ht="15.75" customHeight="1">
      <c r="E783" s="20"/>
    </row>
    <row r="784" spans="5:5" ht="15.75" customHeight="1">
      <c r="E784" s="20"/>
    </row>
    <row r="785" spans="5:5" ht="15.75" customHeight="1">
      <c r="E785" s="20"/>
    </row>
    <row r="786" spans="5:5" ht="15.75" customHeight="1">
      <c r="E786" s="20"/>
    </row>
    <row r="787" spans="5:5" ht="15.75" customHeight="1">
      <c r="E787" s="20"/>
    </row>
    <row r="788" spans="5:5" ht="15.75" customHeight="1">
      <c r="E788" s="20"/>
    </row>
    <row r="789" spans="5:5" ht="15.75" customHeight="1">
      <c r="E789" s="20"/>
    </row>
    <row r="790" spans="5:5" ht="15.75" customHeight="1">
      <c r="E790" s="20"/>
    </row>
    <row r="791" spans="5:5" ht="15.75" customHeight="1">
      <c r="E791" s="20"/>
    </row>
    <row r="792" spans="5:5" ht="15.75" customHeight="1">
      <c r="E792" s="20"/>
    </row>
    <row r="793" spans="5:5" ht="15.75" customHeight="1">
      <c r="E793" s="20"/>
    </row>
    <row r="794" spans="5:5" ht="15.75" customHeight="1">
      <c r="E794" s="20"/>
    </row>
    <row r="795" spans="5:5" ht="15.75" customHeight="1">
      <c r="E795" s="20"/>
    </row>
    <row r="796" spans="5:5" ht="15.75" customHeight="1">
      <c r="E796" s="20"/>
    </row>
    <row r="797" spans="5:5" ht="15.75" customHeight="1">
      <c r="E797" s="20"/>
    </row>
    <row r="798" spans="5:5" ht="15.75" customHeight="1">
      <c r="E798" s="20"/>
    </row>
    <row r="799" spans="5:5" ht="15.75" customHeight="1">
      <c r="E799" s="20"/>
    </row>
    <row r="800" spans="5:5" ht="15.75" customHeight="1">
      <c r="E800" s="20"/>
    </row>
    <row r="801" spans="5:5" ht="15.75" customHeight="1">
      <c r="E801" s="20"/>
    </row>
    <row r="802" spans="5:5" ht="15.75" customHeight="1">
      <c r="E802" s="20"/>
    </row>
    <row r="803" spans="5:5" ht="15.75" customHeight="1">
      <c r="E803" s="20"/>
    </row>
    <row r="804" spans="5:5" ht="15.75" customHeight="1">
      <c r="E804" s="20"/>
    </row>
    <row r="805" spans="5:5" ht="15.75" customHeight="1">
      <c r="E805" s="20"/>
    </row>
    <row r="806" spans="5:5" ht="15.75" customHeight="1">
      <c r="E806" s="20"/>
    </row>
    <row r="807" spans="5:5" ht="15.75" customHeight="1">
      <c r="E807" s="20"/>
    </row>
    <row r="808" spans="5:5" ht="15.75" customHeight="1">
      <c r="E808" s="20"/>
    </row>
    <row r="809" spans="5:5" ht="15.75" customHeight="1">
      <c r="E809" s="20"/>
    </row>
    <row r="810" spans="5:5" ht="15.75" customHeight="1">
      <c r="E810" s="20"/>
    </row>
    <row r="811" spans="5:5" ht="15.75" customHeight="1">
      <c r="E811" s="20"/>
    </row>
    <row r="812" spans="5:5" ht="15.75" customHeight="1">
      <c r="E812" s="20"/>
    </row>
    <row r="813" spans="5:5" ht="15.75" customHeight="1">
      <c r="E813" s="20"/>
    </row>
    <row r="814" spans="5:5" ht="15.75" customHeight="1">
      <c r="E814" s="20"/>
    </row>
    <row r="815" spans="5:5" ht="15.75" customHeight="1">
      <c r="E815" s="20"/>
    </row>
    <row r="816" spans="5:5" ht="15.75" customHeight="1">
      <c r="E816" s="20"/>
    </row>
    <row r="817" spans="5:5" ht="15.75" customHeight="1">
      <c r="E817" s="20"/>
    </row>
    <row r="818" spans="5:5" ht="15.75" customHeight="1">
      <c r="E818" s="20"/>
    </row>
    <row r="819" spans="5:5" ht="15.75" customHeight="1">
      <c r="E819" s="20"/>
    </row>
    <row r="820" spans="5:5" ht="15.75" customHeight="1">
      <c r="E820" s="20"/>
    </row>
    <row r="821" spans="5:5" ht="15.75" customHeight="1">
      <c r="E821" s="20"/>
    </row>
    <row r="822" spans="5:5" ht="15.75" customHeight="1">
      <c r="E822" s="20"/>
    </row>
    <row r="823" spans="5:5" ht="15.75" customHeight="1">
      <c r="E823" s="20"/>
    </row>
    <row r="824" spans="5:5" ht="15.75" customHeight="1">
      <c r="E824" s="20"/>
    </row>
    <row r="825" spans="5:5" ht="15.75" customHeight="1">
      <c r="E825" s="20"/>
    </row>
    <row r="826" spans="5:5" ht="15.75" customHeight="1">
      <c r="E826" s="20"/>
    </row>
    <row r="827" spans="5:5" ht="15.75" customHeight="1">
      <c r="E827" s="20"/>
    </row>
    <row r="828" spans="5:5" ht="15.75" customHeight="1">
      <c r="E828" s="20"/>
    </row>
    <row r="829" spans="5:5" ht="15.75" customHeight="1">
      <c r="E829" s="20"/>
    </row>
    <row r="830" spans="5:5" ht="15.75" customHeight="1">
      <c r="E830" s="20"/>
    </row>
    <row r="831" spans="5:5" ht="15.75" customHeight="1">
      <c r="E831" s="20"/>
    </row>
    <row r="832" spans="5:5" ht="15.75" customHeight="1">
      <c r="E832" s="20"/>
    </row>
    <row r="833" spans="5:5" ht="15.75" customHeight="1">
      <c r="E833" s="20"/>
    </row>
    <row r="834" spans="5:5" ht="15.75" customHeight="1">
      <c r="E834" s="20"/>
    </row>
    <row r="835" spans="5:5" ht="15.75" customHeight="1">
      <c r="E835" s="20"/>
    </row>
    <row r="836" spans="5:5" ht="15.75" customHeight="1">
      <c r="E836" s="20"/>
    </row>
    <row r="837" spans="5:5" ht="15.75" customHeight="1">
      <c r="E837" s="20"/>
    </row>
    <row r="838" spans="5:5" ht="15.75" customHeight="1">
      <c r="E838" s="20"/>
    </row>
    <row r="839" spans="5:5" ht="15.75" customHeight="1">
      <c r="E839" s="20"/>
    </row>
    <row r="840" spans="5:5" ht="15.75" customHeight="1">
      <c r="E840" s="20"/>
    </row>
    <row r="841" spans="5:5" ht="15.75" customHeight="1">
      <c r="E841" s="20"/>
    </row>
    <row r="842" spans="5:5" ht="15.75" customHeight="1">
      <c r="E842" s="20"/>
    </row>
    <row r="843" spans="5:5" ht="15.75" customHeight="1">
      <c r="E843" s="20"/>
    </row>
    <row r="844" spans="5:5" ht="15.75" customHeight="1">
      <c r="E844" s="20"/>
    </row>
    <row r="845" spans="5:5" ht="15.75" customHeight="1">
      <c r="E845" s="20"/>
    </row>
    <row r="846" spans="5:5" ht="15.75" customHeight="1">
      <c r="E846" s="20"/>
    </row>
    <row r="847" spans="5:5" ht="15.75" customHeight="1">
      <c r="E847" s="20"/>
    </row>
    <row r="848" spans="5:5" ht="15.75" customHeight="1">
      <c r="E848" s="20"/>
    </row>
    <row r="849" spans="5:5" ht="15.75" customHeight="1">
      <c r="E849" s="20"/>
    </row>
    <row r="850" spans="5:5" ht="15.75" customHeight="1">
      <c r="E850" s="20"/>
    </row>
    <row r="851" spans="5:5" ht="15.75" customHeight="1">
      <c r="E851" s="20"/>
    </row>
    <row r="852" spans="5:5" ht="15.75" customHeight="1">
      <c r="E852" s="20"/>
    </row>
    <row r="853" spans="5:5" ht="15.75" customHeight="1">
      <c r="E853" s="20"/>
    </row>
    <row r="854" spans="5:5" ht="15.75" customHeight="1">
      <c r="E854" s="20"/>
    </row>
    <row r="855" spans="5:5" ht="15.75" customHeight="1">
      <c r="E855" s="20"/>
    </row>
    <row r="856" spans="5:5" ht="15.75" customHeight="1">
      <c r="E856" s="20"/>
    </row>
    <row r="857" spans="5:5" ht="15.75" customHeight="1">
      <c r="E857" s="20"/>
    </row>
    <row r="858" spans="5:5" ht="15.75" customHeight="1">
      <c r="E858" s="20"/>
    </row>
    <row r="859" spans="5:5" ht="15.75" customHeight="1">
      <c r="E859" s="20"/>
    </row>
    <row r="860" spans="5:5" ht="15.75" customHeight="1">
      <c r="E860" s="20"/>
    </row>
    <row r="861" spans="5:5" ht="15.75" customHeight="1">
      <c r="E861" s="20"/>
    </row>
    <row r="862" spans="5:5" ht="15.75" customHeight="1">
      <c r="E862" s="20"/>
    </row>
    <row r="863" spans="5:5" ht="15.75" customHeight="1">
      <c r="E863" s="20"/>
    </row>
    <row r="864" spans="5:5" ht="15.75" customHeight="1">
      <c r="E864" s="20"/>
    </row>
    <row r="865" spans="5:5" ht="15.75" customHeight="1">
      <c r="E865" s="20"/>
    </row>
    <row r="866" spans="5:5" ht="15.75" customHeight="1">
      <c r="E866" s="20"/>
    </row>
    <row r="867" spans="5:5" ht="15.75" customHeight="1">
      <c r="E867" s="20"/>
    </row>
    <row r="868" spans="5:5" ht="15.75" customHeight="1">
      <c r="E868" s="20"/>
    </row>
    <row r="869" spans="5:5" ht="15.75" customHeight="1">
      <c r="E869" s="20"/>
    </row>
    <row r="870" spans="5:5" ht="15.75" customHeight="1">
      <c r="E870" s="20"/>
    </row>
    <row r="871" spans="5:5" ht="15.75" customHeight="1">
      <c r="E871" s="20"/>
    </row>
    <row r="872" spans="5:5" ht="15.75" customHeight="1">
      <c r="E872" s="20"/>
    </row>
    <row r="873" spans="5:5" ht="15.75" customHeight="1">
      <c r="E873" s="20"/>
    </row>
    <row r="874" spans="5:5" ht="15.75" customHeight="1">
      <c r="E874" s="20"/>
    </row>
    <row r="875" spans="5:5" ht="15.75" customHeight="1">
      <c r="E875" s="20"/>
    </row>
    <row r="876" spans="5:5" ht="15.75" customHeight="1">
      <c r="E876" s="20"/>
    </row>
    <row r="877" spans="5:5" ht="15.75" customHeight="1">
      <c r="E877" s="20"/>
    </row>
    <row r="878" spans="5:5" ht="15.75" customHeight="1">
      <c r="E878" s="20"/>
    </row>
    <row r="879" spans="5:5" ht="15.75" customHeight="1">
      <c r="E879" s="20"/>
    </row>
    <row r="880" spans="5:5" ht="15.75" customHeight="1">
      <c r="E880" s="20"/>
    </row>
    <row r="881" spans="5:5" ht="15.75" customHeight="1">
      <c r="E881" s="20"/>
    </row>
    <row r="882" spans="5:5" ht="15.75" customHeight="1">
      <c r="E882" s="20"/>
    </row>
    <row r="883" spans="5:5" ht="15.75" customHeight="1">
      <c r="E883" s="20"/>
    </row>
    <row r="884" spans="5:5" ht="15.75" customHeight="1">
      <c r="E884" s="20"/>
    </row>
    <row r="885" spans="5:5" ht="15.75" customHeight="1">
      <c r="E885" s="20"/>
    </row>
    <row r="886" spans="5:5" ht="15.75" customHeight="1">
      <c r="E886" s="20"/>
    </row>
    <row r="887" spans="5:5" ht="15.75" customHeight="1">
      <c r="E887" s="20"/>
    </row>
    <row r="888" spans="5:5" ht="15.75" customHeight="1">
      <c r="E888" s="20"/>
    </row>
    <row r="889" spans="5:5" ht="15.75" customHeight="1">
      <c r="E889" s="20"/>
    </row>
    <row r="890" spans="5:5" ht="15.75" customHeight="1">
      <c r="E890" s="20"/>
    </row>
    <row r="891" spans="5:5" ht="15.75" customHeight="1">
      <c r="E891" s="20"/>
    </row>
    <row r="892" spans="5:5" ht="15.75" customHeight="1">
      <c r="E892" s="20"/>
    </row>
    <row r="893" spans="5:5" ht="15.75" customHeight="1">
      <c r="E893" s="20"/>
    </row>
    <row r="894" spans="5:5" ht="15.75" customHeight="1">
      <c r="E894" s="20"/>
    </row>
    <row r="895" spans="5:5" ht="15.75" customHeight="1">
      <c r="E895" s="20"/>
    </row>
    <row r="896" spans="5:5" ht="15.75" customHeight="1">
      <c r="E896" s="20"/>
    </row>
    <row r="897" spans="5:5" ht="15.75" customHeight="1">
      <c r="E897" s="20"/>
    </row>
    <row r="898" spans="5:5" ht="15.75" customHeight="1">
      <c r="E898" s="20"/>
    </row>
    <row r="899" spans="5:5" ht="15.75" customHeight="1">
      <c r="E899" s="20"/>
    </row>
    <row r="900" spans="5:5" ht="15.75" customHeight="1">
      <c r="E900" s="20"/>
    </row>
    <row r="901" spans="5:5" ht="15.75" customHeight="1">
      <c r="E901" s="20"/>
    </row>
    <row r="902" spans="5:5" ht="15.75" customHeight="1">
      <c r="E902" s="20"/>
    </row>
    <row r="903" spans="5:5" ht="15.75" customHeight="1">
      <c r="E903" s="20"/>
    </row>
    <row r="904" spans="5:5" ht="15.75" customHeight="1">
      <c r="E904" s="20"/>
    </row>
    <row r="905" spans="5:5" ht="15.75" customHeight="1">
      <c r="E905" s="20"/>
    </row>
    <row r="906" spans="5:5" ht="15.75" customHeight="1">
      <c r="E906" s="20"/>
    </row>
    <row r="907" spans="5:5" ht="15.75" customHeight="1">
      <c r="E907" s="20"/>
    </row>
    <row r="908" spans="5:5" ht="15.75" customHeight="1">
      <c r="E908" s="20"/>
    </row>
    <row r="909" spans="5:5" ht="15.75" customHeight="1">
      <c r="E909" s="20"/>
    </row>
    <row r="910" spans="5:5" ht="15.75" customHeight="1">
      <c r="E910" s="20"/>
    </row>
    <row r="911" spans="5:5" ht="15.75" customHeight="1">
      <c r="E911" s="20"/>
    </row>
    <row r="912" spans="5:5" ht="15.75" customHeight="1">
      <c r="E912" s="20"/>
    </row>
    <row r="913" spans="5:5" ht="15.75" customHeight="1">
      <c r="E913" s="20"/>
    </row>
    <row r="914" spans="5:5" ht="15.75" customHeight="1">
      <c r="E914" s="20"/>
    </row>
    <row r="915" spans="5:5" ht="15.75" customHeight="1">
      <c r="E915" s="20"/>
    </row>
    <row r="916" spans="5:5" ht="15.75" customHeight="1">
      <c r="E916" s="20"/>
    </row>
    <row r="917" spans="5:5" ht="15.75" customHeight="1">
      <c r="E917" s="20"/>
    </row>
    <row r="918" spans="5:5" ht="15.75" customHeight="1">
      <c r="E918" s="20"/>
    </row>
    <row r="919" spans="5:5" ht="15.75" customHeight="1">
      <c r="E919" s="20"/>
    </row>
    <row r="920" spans="5:5" ht="15.75" customHeight="1">
      <c r="E920" s="20"/>
    </row>
    <row r="921" spans="5:5" ht="15.75" customHeight="1">
      <c r="E921" s="20"/>
    </row>
    <row r="922" spans="5:5" ht="15.75" customHeight="1">
      <c r="E922" s="20"/>
    </row>
    <row r="923" spans="5:5" ht="15.75" customHeight="1">
      <c r="E923" s="20"/>
    </row>
    <row r="924" spans="5:5" ht="15.75" customHeight="1">
      <c r="E924" s="20"/>
    </row>
    <row r="925" spans="5:5" ht="15.75" customHeight="1">
      <c r="E925" s="20"/>
    </row>
    <row r="926" spans="5:5" ht="15.75" customHeight="1">
      <c r="E926" s="20"/>
    </row>
    <row r="927" spans="5:5" ht="15.75" customHeight="1">
      <c r="E927" s="20"/>
    </row>
    <row r="928" spans="5:5" ht="15.75" customHeight="1">
      <c r="E928" s="20"/>
    </row>
    <row r="929" spans="5:5" ht="15.75" customHeight="1">
      <c r="E929" s="20"/>
    </row>
    <row r="930" spans="5:5" ht="15.75" customHeight="1">
      <c r="E930" s="20"/>
    </row>
    <row r="931" spans="5:5" ht="15.75" customHeight="1">
      <c r="E931" s="20"/>
    </row>
    <row r="932" spans="5:5" ht="15.75" customHeight="1">
      <c r="E932" s="20"/>
    </row>
    <row r="933" spans="5:5" ht="15.75" customHeight="1">
      <c r="E933" s="20"/>
    </row>
    <row r="934" spans="5:5" ht="15.75" customHeight="1">
      <c r="E934" s="20"/>
    </row>
    <row r="935" spans="5:5" ht="15.75" customHeight="1">
      <c r="E935" s="20"/>
    </row>
    <row r="936" spans="5:5" ht="15.75" customHeight="1">
      <c r="E936" s="20"/>
    </row>
    <row r="937" spans="5:5" ht="15.75" customHeight="1">
      <c r="E937" s="20"/>
    </row>
    <row r="938" spans="5:5" ht="15.75" customHeight="1">
      <c r="E938" s="20"/>
    </row>
    <row r="939" spans="5:5" ht="15.75" customHeight="1">
      <c r="E939" s="20"/>
    </row>
    <row r="940" spans="5:5" ht="15.75" customHeight="1">
      <c r="E940" s="20"/>
    </row>
    <row r="941" spans="5:5" ht="15.75" customHeight="1">
      <c r="E941" s="20"/>
    </row>
    <row r="942" spans="5:5" ht="15.75" customHeight="1">
      <c r="E942" s="20"/>
    </row>
    <row r="943" spans="5:5" ht="15.75" customHeight="1">
      <c r="E943" s="20"/>
    </row>
    <row r="944" spans="5:5" ht="15.75" customHeight="1">
      <c r="E944" s="20"/>
    </row>
    <row r="945" spans="5:5" ht="15.75" customHeight="1">
      <c r="E945" s="20"/>
    </row>
    <row r="946" spans="5:5" ht="15.75" customHeight="1">
      <c r="E946" s="20"/>
    </row>
    <row r="947" spans="5:5" ht="15.75" customHeight="1">
      <c r="E947" s="20"/>
    </row>
    <row r="948" spans="5:5" ht="15.75" customHeight="1">
      <c r="E948" s="20"/>
    </row>
    <row r="949" spans="5:5" ht="15.75" customHeight="1">
      <c r="E949" s="20"/>
    </row>
    <row r="950" spans="5:5" ht="15.75" customHeight="1">
      <c r="E950" s="20"/>
    </row>
    <row r="951" spans="5:5" ht="15.75" customHeight="1">
      <c r="E951" s="20"/>
    </row>
    <row r="952" spans="5:5" ht="15.75" customHeight="1">
      <c r="E952" s="20"/>
    </row>
    <row r="953" spans="5:5" ht="15.75" customHeight="1">
      <c r="E953" s="20"/>
    </row>
    <row r="954" spans="5:5" ht="15.75" customHeight="1">
      <c r="E954" s="20"/>
    </row>
    <row r="955" spans="5:5" ht="15.75" customHeight="1">
      <c r="E955" s="20"/>
    </row>
    <row r="956" spans="5:5" ht="15.75" customHeight="1">
      <c r="E956" s="20"/>
    </row>
    <row r="957" spans="5:5" ht="15.75" customHeight="1">
      <c r="E957" s="20"/>
    </row>
    <row r="958" spans="5:5" ht="15.75" customHeight="1">
      <c r="E958" s="20"/>
    </row>
    <row r="959" spans="5:5" ht="15.75" customHeight="1">
      <c r="E959" s="20"/>
    </row>
    <row r="960" spans="5:5" ht="15.75" customHeight="1">
      <c r="E960" s="20"/>
    </row>
    <row r="961" spans="5:5" ht="15.75" customHeight="1">
      <c r="E961" s="20"/>
    </row>
    <row r="962" spans="5:5" ht="15.75" customHeight="1">
      <c r="E962" s="20"/>
    </row>
    <row r="963" spans="5:5" ht="15.75" customHeight="1">
      <c r="E963" s="20"/>
    </row>
    <row r="964" spans="5:5" ht="15.75" customHeight="1">
      <c r="E964" s="20"/>
    </row>
    <row r="965" spans="5:5" ht="15.75" customHeight="1">
      <c r="E965" s="20"/>
    </row>
    <row r="966" spans="5:5" ht="15.75" customHeight="1">
      <c r="E966" s="20"/>
    </row>
    <row r="967" spans="5:5" ht="15.75" customHeight="1">
      <c r="E967" s="20"/>
    </row>
    <row r="968" spans="5:5" ht="15.75" customHeight="1">
      <c r="E968" s="20"/>
    </row>
    <row r="969" spans="5:5" ht="15.75" customHeight="1">
      <c r="E969" s="20"/>
    </row>
    <row r="970" spans="5:5" ht="15.75" customHeight="1">
      <c r="E970" s="20"/>
    </row>
    <row r="971" spans="5:5" ht="15.75" customHeight="1">
      <c r="E971" s="20"/>
    </row>
    <row r="972" spans="5:5" ht="15.75" customHeight="1">
      <c r="E972" s="20"/>
    </row>
    <row r="973" spans="5:5" ht="15.75" customHeight="1">
      <c r="E973" s="20"/>
    </row>
    <row r="974" spans="5:5" ht="15.75" customHeight="1">
      <c r="E974" s="20"/>
    </row>
    <row r="975" spans="5:5" ht="15.75" customHeight="1">
      <c r="E975" s="20"/>
    </row>
    <row r="976" spans="5:5" ht="15.75" customHeight="1">
      <c r="E976" s="20"/>
    </row>
    <row r="977" spans="5:5" ht="15.75" customHeight="1">
      <c r="E977" s="20"/>
    </row>
    <row r="978" spans="5:5" ht="15.75" customHeight="1">
      <c r="E978" s="20"/>
    </row>
    <row r="979" spans="5:5" ht="15.75" customHeight="1">
      <c r="E979" s="20"/>
    </row>
    <row r="980" spans="5:5" ht="15.75" customHeight="1">
      <c r="E980" s="20"/>
    </row>
    <row r="981" spans="5:5" ht="15.75" customHeight="1">
      <c r="E981" s="20"/>
    </row>
    <row r="982" spans="5:5" ht="15.75" customHeight="1">
      <c r="E982" s="20"/>
    </row>
    <row r="983" spans="5:5" ht="15.75" customHeight="1">
      <c r="E983" s="20"/>
    </row>
    <row r="984" spans="5:5" ht="15.75" customHeight="1">
      <c r="E984" s="20"/>
    </row>
    <row r="985" spans="5:5" ht="15.75" customHeight="1">
      <c r="E985" s="20"/>
    </row>
    <row r="986" spans="5:5" ht="15.75" customHeight="1">
      <c r="E986" s="20"/>
    </row>
    <row r="987" spans="5:5" ht="15.75" customHeight="1">
      <c r="E987" s="20"/>
    </row>
    <row r="988" spans="5:5" ht="15.75" customHeight="1">
      <c r="E988" s="20"/>
    </row>
    <row r="989" spans="5:5" ht="15.75" customHeight="1">
      <c r="E989" s="20"/>
    </row>
    <row r="990" spans="5:5" ht="15.75" customHeight="1">
      <c r="E990" s="20"/>
    </row>
    <row r="991" spans="5:5" ht="15.75" customHeight="1">
      <c r="E991" s="20"/>
    </row>
    <row r="992" spans="5:5" ht="15.75" customHeight="1">
      <c r="E992" s="20"/>
    </row>
    <row r="993" spans="5:5" ht="15.75" customHeight="1">
      <c r="E993" s="20"/>
    </row>
    <row r="994" spans="5:5" ht="15.75" customHeight="1">
      <c r="E994" s="20"/>
    </row>
    <row r="995" spans="5:5" ht="15.75" customHeight="1">
      <c r="E995" s="20"/>
    </row>
    <row r="996" spans="5:5" ht="15.75" customHeight="1">
      <c r="E996" s="20"/>
    </row>
    <row r="997" spans="5:5" ht="15.75" customHeight="1">
      <c r="E997" s="20"/>
    </row>
    <row r="998" spans="5:5" ht="15.75" customHeight="1">
      <c r="E998" s="20"/>
    </row>
    <row r="999" spans="5:5" ht="15.75" customHeight="1">
      <c r="E999" s="20"/>
    </row>
    <row r="1000" spans="5:5" ht="15.75" customHeight="1">
      <c r="E1000" s="20"/>
    </row>
  </sheetData>
  <mergeCells count="7">
    <mergeCell ref="B99:C99"/>
    <mergeCell ref="B100:C100"/>
    <mergeCell ref="A1:A2"/>
    <mergeCell ref="B1:B2"/>
    <mergeCell ref="H14:J18"/>
    <mergeCell ref="H20:J22"/>
    <mergeCell ref="H23:J2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00"/>
  <sheetViews>
    <sheetView workbookViewId="0"/>
  </sheetViews>
  <sheetFormatPr baseColWidth="10" defaultColWidth="14.42578125" defaultRowHeight="15" customHeight="1"/>
  <cols>
    <col min="1" max="1" width="1.85546875" customWidth="1"/>
    <col min="2" max="2" width="10.7109375" customWidth="1"/>
    <col min="3" max="3" width="7" customWidth="1"/>
    <col min="4" max="4" width="8.42578125" customWidth="1"/>
    <col min="5" max="9" width="10.7109375" customWidth="1"/>
    <col min="10" max="10" width="6" customWidth="1"/>
    <col min="11" max="11" width="6.7109375" customWidth="1"/>
    <col min="12" max="12" width="10.7109375" customWidth="1"/>
    <col min="13" max="13" width="7.7109375" customWidth="1"/>
    <col min="14" max="14" width="10.7109375" customWidth="1"/>
    <col min="15" max="15" width="6.28515625" customWidth="1"/>
    <col min="16" max="16" width="10.7109375" customWidth="1"/>
    <col min="17" max="17" width="6.42578125" customWidth="1"/>
    <col min="18" max="18" width="6.28515625" customWidth="1"/>
    <col min="19" max="26" width="10.7109375" customWidth="1"/>
  </cols>
  <sheetData>
    <row r="1" spans="3:9">
      <c r="C1" s="12" t="s">
        <v>114</v>
      </c>
    </row>
    <row r="2" spans="3:9">
      <c r="C2" s="12" t="s">
        <v>115</v>
      </c>
      <c r="I2" s="12" t="s">
        <v>114</v>
      </c>
    </row>
    <row r="3" spans="3:9">
      <c r="C3" s="12" t="s">
        <v>116</v>
      </c>
      <c r="E3" s="12">
        <v>3</v>
      </c>
      <c r="H3" s="42">
        <v>1</v>
      </c>
      <c r="I3" s="12" t="s">
        <v>117</v>
      </c>
    </row>
    <row r="4" spans="3:9">
      <c r="C4" s="12" t="s">
        <v>118</v>
      </c>
      <c r="I4" s="12" t="s">
        <v>119</v>
      </c>
    </row>
    <row r="5" spans="3:9">
      <c r="I5" s="12" t="s">
        <v>118</v>
      </c>
    </row>
    <row r="6" spans="3:9">
      <c r="C6" s="41" t="s">
        <v>120</v>
      </c>
      <c r="D6" s="41" t="s">
        <v>121</v>
      </c>
    </row>
    <row r="7" spans="3:9">
      <c r="I7" s="41" t="s">
        <v>122</v>
      </c>
    </row>
    <row r="9" spans="3:9">
      <c r="C9" s="41" t="s">
        <v>120</v>
      </c>
      <c r="D9" s="41" t="s">
        <v>123</v>
      </c>
      <c r="I9" s="41" t="s">
        <v>124</v>
      </c>
    </row>
    <row r="10" spans="3:9">
      <c r="C10" s="12" t="s">
        <v>114</v>
      </c>
    </row>
    <row r="11" spans="3:9">
      <c r="C11" s="12" t="s">
        <v>115</v>
      </c>
      <c r="I11" s="12" t="s">
        <v>114</v>
      </c>
    </row>
    <row r="12" spans="3:9">
      <c r="C12" s="12" t="s">
        <v>116</v>
      </c>
      <c r="I12" s="12" t="s">
        <v>117</v>
      </c>
    </row>
    <row r="13" spans="3:9">
      <c r="C13" s="12" t="s">
        <v>118</v>
      </c>
      <c r="I13" s="12" t="s">
        <v>119</v>
      </c>
    </row>
    <row r="14" spans="3:9">
      <c r="I14" s="12" t="s">
        <v>118</v>
      </c>
    </row>
    <row r="16" spans="3:9">
      <c r="C16" s="41" t="s">
        <v>125</v>
      </c>
    </row>
    <row r="17" spans="2:19">
      <c r="C17" s="12" t="s">
        <v>114</v>
      </c>
    </row>
    <row r="18" spans="2:19">
      <c r="C18" s="12" t="s">
        <v>115</v>
      </c>
    </row>
    <row r="19" spans="2:19">
      <c r="C19" s="12" t="s">
        <v>116</v>
      </c>
    </row>
    <row r="20" spans="2:19">
      <c r="C20" s="12" t="s">
        <v>118</v>
      </c>
    </row>
    <row r="21" spans="2:19" ht="15.75" customHeight="1"/>
    <row r="22" spans="2:19" ht="15.75" customHeight="1"/>
    <row r="23" spans="2:19" ht="15.75" customHeight="1">
      <c r="B23" s="43"/>
      <c r="C23" s="116" t="s">
        <v>126</v>
      </c>
      <c r="D23" s="117"/>
      <c r="E23" s="43"/>
      <c r="G23" s="20" t="s">
        <v>127</v>
      </c>
      <c r="I23" s="44"/>
      <c r="J23" s="45" t="s">
        <v>128</v>
      </c>
      <c r="K23" s="45"/>
      <c r="L23" s="44"/>
      <c r="N23" s="20" t="s">
        <v>129</v>
      </c>
      <c r="P23" s="46"/>
      <c r="Q23" s="47" t="s">
        <v>122</v>
      </c>
      <c r="R23" s="47"/>
      <c r="S23" s="46"/>
    </row>
    <row r="24" spans="2:19" ht="15.75" customHeight="1">
      <c r="B24" s="43" t="s">
        <v>130</v>
      </c>
      <c r="C24" s="48">
        <v>400</v>
      </c>
      <c r="D24" s="49"/>
      <c r="E24" s="43"/>
      <c r="I24" s="50" t="s">
        <v>130</v>
      </c>
      <c r="J24" s="51">
        <v>0</v>
      </c>
      <c r="K24" s="52"/>
      <c r="L24" s="50"/>
      <c r="P24" s="53" t="s">
        <v>130</v>
      </c>
      <c r="Q24" s="54">
        <v>0</v>
      </c>
      <c r="R24" s="55"/>
      <c r="S24" s="53"/>
    </row>
    <row r="25" spans="2:19" ht="15.75" customHeight="1">
      <c r="B25" s="43" t="s">
        <v>115</v>
      </c>
      <c r="C25" s="43">
        <v>1600</v>
      </c>
      <c r="D25" s="56">
        <f>+J25</f>
        <v>2000</v>
      </c>
      <c r="E25" s="43" t="s">
        <v>116</v>
      </c>
      <c r="G25" s="57"/>
      <c r="I25" s="23" t="s">
        <v>117</v>
      </c>
      <c r="J25" s="23">
        <f>+datos!B107</f>
        <v>2000</v>
      </c>
      <c r="K25" s="58">
        <f>+S41*P41</f>
        <v>1980</v>
      </c>
      <c r="L25" s="50" t="s">
        <v>116</v>
      </c>
      <c r="N25" s="57"/>
      <c r="P25" s="53" t="s">
        <v>117</v>
      </c>
      <c r="Q25" s="53">
        <f>+S41</f>
        <v>990</v>
      </c>
      <c r="R25" s="59">
        <v>900</v>
      </c>
      <c r="S25" s="53" t="s">
        <v>119</v>
      </c>
    </row>
    <row r="26" spans="2:19" ht="15.75" customHeight="1">
      <c r="B26" s="43"/>
      <c r="C26" s="43"/>
      <c r="D26" s="56">
        <f>+C24+C25-D25</f>
        <v>0</v>
      </c>
      <c r="E26" s="43" t="s">
        <v>131</v>
      </c>
      <c r="G26" s="60"/>
      <c r="I26" s="50"/>
      <c r="J26" s="50"/>
      <c r="K26" s="58">
        <f>+J24+J25-K25</f>
        <v>20</v>
      </c>
      <c r="L26" s="50" t="s">
        <v>131</v>
      </c>
      <c r="N26" s="60"/>
      <c r="P26" s="53"/>
      <c r="Q26" s="53"/>
      <c r="R26" s="59">
        <f>+Q25-R25</f>
        <v>90</v>
      </c>
      <c r="S26" s="53" t="s">
        <v>131</v>
      </c>
    </row>
    <row r="27" spans="2:19" ht="15.75" customHeight="1">
      <c r="B27" s="43"/>
      <c r="C27" s="43"/>
      <c r="D27" s="56"/>
      <c r="E27" s="43"/>
      <c r="G27" s="60"/>
      <c r="I27" s="50"/>
      <c r="J27" s="50"/>
      <c r="K27" s="58"/>
      <c r="L27" s="50"/>
      <c r="N27" s="60"/>
      <c r="P27" s="53"/>
      <c r="Q27" s="53"/>
      <c r="R27" s="59"/>
      <c r="S27" s="53"/>
    </row>
    <row r="28" spans="2:19" ht="15.75" customHeight="1">
      <c r="G28" s="60"/>
      <c r="N28" s="60"/>
    </row>
    <row r="29" spans="2:19" ht="15.75" customHeight="1">
      <c r="B29" s="43"/>
      <c r="C29" s="116" t="s">
        <v>132</v>
      </c>
      <c r="D29" s="117"/>
      <c r="E29" s="43"/>
      <c r="G29" s="61"/>
      <c r="I29" s="50"/>
      <c r="J29" s="62" t="s">
        <v>133</v>
      </c>
      <c r="K29" s="62"/>
      <c r="L29" s="50"/>
      <c r="M29" s="50"/>
      <c r="N29" s="61"/>
      <c r="P29" s="53"/>
      <c r="Q29" s="63" t="s">
        <v>124</v>
      </c>
      <c r="R29" s="63"/>
      <c r="S29" s="53"/>
    </row>
    <row r="30" spans="2:19" ht="15.75" customHeight="1">
      <c r="B30" s="43" t="s">
        <v>130</v>
      </c>
      <c r="C30" s="48">
        <v>350</v>
      </c>
      <c r="D30" s="49"/>
      <c r="E30" s="43"/>
      <c r="I30" s="50" t="s">
        <v>130</v>
      </c>
      <c r="J30" s="51">
        <v>100</v>
      </c>
      <c r="K30" s="52"/>
      <c r="L30" s="50"/>
      <c r="M30" s="50"/>
      <c r="P30" s="53" t="s">
        <v>130</v>
      </c>
      <c r="Q30" s="54">
        <v>0</v>
      </c>
      <c r="R30" s="55"/>
      <c r="S30" s="53"/>
    </row>
    <row r="31" spans="2:19" ht="15.75" customHeight="1">
      <c r="B31" s="43" t="s">
        <v>115</v>
      </c>
      <c r="C31" s="43">
        <v>1200</v>
      </c>
      <c r="D31" s="56">
        <f>+J31</f>
        <v>1500</v>
      </c>
      <c r="E31" s="43" t="s">
        <v>116</v>
      </c>
      <c r="I31" s="23" t="s">
        <v>117</v>
      </c>
      <c r="J31" s="23">
        <f>+datos!B108</f>
        <v>1500</v>
      </c>
      <c r="K31" s="58">
        <f>+P42*S42</f>
        <v>1500</v>
      </c>
      <c r="L31" s="50" t="s">
        <v>116</v>
      </c>
      <c r="M31" s="50"/>
      <c r="P31" s="53" t="s">
        <v>117</v>
      </c>
      <c r="Q31" s="53">
        <f>+S42</f>
        <v>750</v>
      </c>
      <c r="R31" s="59">
        <v>700</v>
      </c>
      <c r="S31" s="53" t="s">
        <v>119</v>
      </c>
    </row>
    <row r="32" spans="2:19" ht="15.75" customHeight="1">
      <c r="B32" s="43"/>
      <c r="C32" s="43"/>
      <c r="D32" s="56">
        <f>+C30+C31-D31</f>
        <v>50</v>
      </c>
      <c r="E32" s="43" t="s">
        <v>131</v>
      </c>
      <c r="I32" s="50"/>
      <c r="J32" s="50"/>
      <c r="K32" s="58">
        <f>+J30+J31-K31</f>
        <v>100</v>
      </c>
      <c r="L32" s="50" t="s">
        <v>131</v>
      </c>
      <c r="M32" s="50"/>
      <c r="P32" s="53"/>
      <c r="Q32" s="53"/>
      <c r="R32" s="59">
        <f>+Q31-R31</f>
        <v>50</v>
      </c>
      <c r="S32" s="53" t="s">
        <v>131</v>
      </c>
    </row>
    <row r="33" spans="4:19" ht="15.75" customHeight="1">
      <c r="D33" s="64"/>
      <c r="K33" s="64"/>
      <c r="P33" s="53"/>
      <c r="Q33" s="53"/>
      <c r="R33" s="53"/>
      <c r="S33" s="53"/>
    </row>
    <row r="34" spans="4:19" ht="15.75" customHeight="1"/>
    <row r="35" spans="4:19" ht="15.75" customHeight="1">
      <c r="I35" s="43"/>
      <c r="J35" s="116" t="s">
        <v>125</v>
      </c>
      <c r="K35" s="117"/>
      <c r="L35" s="43"/>
    </row>
    <row r="36" spans="4:19" ht="15.75" customHeight="1">
      <c r="I36" s="43" t="s">
        <v>130</v>
      </c>
      <c r="J36" s="48">
        <v>100</v>
      </c>
      <c r="K36" s="49"/>
      <c r="L36" s="43"/>
    </row>
    <row r="37" spans="4:19" ht="15.75" customHeight="1">
      <c r="I37" s="43" t="s">
        <v>115</v>
      </c>
      <c r="J37" s="43">
        <v>1800</v>
      </c>
      <c r="K37" s="56">
        <f>+S41+S42</f>
        <v>1740</v>
      </c>
      <c r="L37" s="43" t="s">
        <v>116</v>
      </c>
    </row>
    <row r="38" spans="4:19" ht="15.75" customHeight="1">
      <c r="I38" s="43"/>
      <c r="J38" s="43"/>
      <c r="K38" s="56">
        <f>+J36+J37-K37</f>
        <v>160</v>
      </c>
      <c r="L38" s="43" t="s">
        <v>131</v>
      </c>
    </row>
    <row r="39" spans="4:19" ht="15.75" customHeight="1">
      <c r="I39" s="43"/>
      <c r="J39" s="43"/>
      <c r="K39" s="56"/>
      <c r="L39" s="43"/>
    </row>
    <row r="40" spans="4:19" ht="15.75" customHeight="1">
      <c r="N40" s="12" t="s">
        <v>134</v>
      </c>
      <c r="P40" s="12" t="s">
        <v>135</v>
      </c>
      <c r="Q40" s="12" t="s">
        <v>136</v>
      </c>
      <c r="S40" s="12" t="s">
        <v>137</v>
      </c>
    </row>
    <row r="41" spans="4:19" ht="15.75" customHeight="1">
      <c r="N41" s="12" t="s">
        <v>122</v>
      </c>
      <c r="P41" s="12">
        <v>2</v>
      </c>
      <c r="Q41" s="12">
        <v>1</v>
      </c>
      <c r="S41" s="12">
        <f>+datos!B111</f>
        <v>990</v>
      </c>
    </row>
    <row r="42" spans="4:19" ht="15.75" customHeight="1">
      <c r="N42" s="12" t="s">
        <v>124</v>
      </c>
      <c r="P42" s="12">
        <v>2</v>
      </c>
      <c r="Q42" s="12">
        <v>1</v>
      </c>
      <c r="S42" s="12">
        <f>+datos!B112</f>
        <v>750</v>
      </c>
    </row>
    <row r="43" spans="4:19" ht="15.75" customHeight="1">
      <c r="S43" s="12">
        <f>SUM(S41:S42)</f>
        <v>1740</v>
      </c>
    </row>
    <row r="44" spans="4:19" ht="15.75" customHeight="1"/>
    <row r="45" spans="4:19" ht="15.75" customHeight="1"/>
    <row r="46" spans="4:19" ht="15.75" customHeight="1"/>
    <row r="47" spans="4:19" ht="15.75" customHeight="1"/>
    <row r="48" spans="4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3:D23"/>
    <mergeCell ref="C29:D29"/>
    <mergeCell ref="J35:K35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baseColWidth="10" defaultColWidth="14.42578125" defaultRowHeight="15" customHeight="1"/>
  <cols>
    <col min="1" max="1" width="29" customWidth="1"/>
    <col min="2" max="2" width="14.5703125" customWidth="1"/>
    <col min="3" max="3" width="16.140625" customWidth="1"/>
    <col min="4" max="8" width="14.5703125" customWidth="1"/>
    <col min="9" max="9" width="12.42578125" customWidth="1"/>
    <col min="10" max="11" width="10.7109375" customWidth="1"/>
    <col min="12" max="12" width="12.5703125" customWidth="1"/>
    <col min="13" max="13" width="10.7109375" customWidth="1"/>
    <col min="14" max="14" width="12.5703125" customWidth="1"/>
    <col min="15" max="26" width="10.7109375" customWidth="1"/>
  </cols>
  <sheetData>
    <row r="1" spans="1:9">
      <c r="A1" s="118" t="s">
        <v>138</v>
      </c>
      <c r="B1" s="106"/>
      <c r="C1" s="106"/>
      <c r="D1" s="106"/>
      <c r="E1" s="106"/>
      <c r="F1" s="106"/>
      <c r="G1" s="106"/>
      <c r="H1" s="106"/>
    </row>
    <row r="2" spans="1:9">
      <c r="D2" s="12" t="s">
        <v>139</v>
      </c>
      <c r="E2" s="12" t="s">
        <v>140</v>
      </c>
      <c r="H2" s="12" t="s">
        <v>141</v>
      </c>
    </row>
    <row r="3" spans="1:9">
      <c r="A3" s="28" t="s">
        <v>142</v>
      </c>
      <c r="B3" s="65" t="s">
        <v>143</v>
      </c>
      <c r="C3" s="65" t="s">
        <v>69</v>
      </c>
      <c r="D3" s="66" t="s">
        <v>144</v>
      </c>
      <c r="E3" s="66" t="s">
        <v>72</v>
      </c>
      <c r="F3" s="65" t="s">
        <v>73</v>
      </c>
      <c r="G3" s="65" t="s">
        <v>145</v>
      </c>
      <c r="H3" s="67" t="s">
        <v>75</v>
      </c>
      <c r="I3" s="68" t="s">
        <v>146</v>
      </c>
    </row>
    <row r="4" spans="1:9">
      <c r="A4" s="7" t="s">
        <v>147</v>
      </c>
      <c r="B4" s="69">
        <f>+datos!D35</f>
        <v>1440</v>
      </c>
      <c r="C4" s="69">
        <f>+datos!H35</f>
        <v>216</v>
      </c>
      <c r="D4" s="69">
        <f>+datos!H36</f>
        <v>432</v>
      </c>
      <c r="E4" s="69">
        <f>+datos!H37</f>
        <v>360</v>
      </c>
      <c r="F4" s="69">
        <f>+datos!H38</f>
        <v>216</v>
      </c>
      <c r="G4" s="69">
        <f>+datos!H39</f>
        <v>72</v>
      </c>
      <c r="H4" s="70">
        <f>+datos!H40</f>
        <v>144</v>
      </c>
      <c r="I4" s="71">
        <f t="shared" ref="I4:I14" si="0">+B4-C4-D4-E4-F4-G4-H4</f>
        <v>0</v>
      </c>
    </row>
    <row r="5" spans="1:9">
      <c r="A5" s="7" t="s">
        <v>148</v>
      </c>
      <c r="B5" s="69">
        <f>+datos!D44</f>
        <v>375</v>
      </c>
      <c r="C5" s="69">
        <f>+datos!H44</f>
        <v>250</v>
      </c>
      <c r="D5" s="69"/>
      <c r="E5" s="69"/>
      <c r="F5" s="69">
        <f>+datos!H47</f>
        <v>125</v>
      </c>
      <c r="G5" s="69"/>
      <c r="H5" s="70"/>
      <c r="I5" s="71">
        <f t="shared" si="0"/>
        <v>0</v>
      </c>
    </row>
    <row r="6" spans="1:9">
      <c r="A6" s="7" t="s">
        <v>149</v>
      </c>
      <c r="B6" s="69">
        <f>+datos!D54</f>
        <v>1185</v>
      </c>
      <c r="C6" s="69"/>
      <c r="D6" s="69">
        <f t="shared" ref="D6:D7" si="1">+B6</f>
        <v>1185</v>
      </c>
      <c r="E6" s="69"/>
      <c r="F6" s="69"/>
      <c r="G6" s="69"/>
      <c r="H6" s="70"/>
      <c r="I6" s="71">
        <f t="shared" si="0"/>
        <v>0</v>
      </c>
    </row>
    <row r="7" spans="1:9">
      <c r="A7" s="7" t="s">
        <v>150</v>
      </c>
      <c r="B7" s="69">
        <f>+datos!D63</f>
        <v>1375</v>
      </c>
      <c r="C7" s="69"/>
      <c r="D7" s="69">
        <f t="shared" si="1"/>
        <v>1375</v>
      </c>
      <c r="E7" s="69"/>
      <c r="F7" s="69"/>
      <c r="G7" s="69"/>
      <c r="H7" s="70"/>
      <c r="I7" s="71">
        <f t="shared" si="0"/>
        <v>0</v>
      </c>
    </row>
    <row r="8" spans="1:9">
      <c r="A8" s="7" t="s">
        <v>151</v>
      </c>
      <c r="B8" s="69">
        <f>+datos!D71</f>
        <v>1200</v>
      </c>
      <c r="C8" s="69">
        <f>+datos!H71</f>
        <v>180</v>
      </c>
      <c r="D8" s="69">
        <f>+datos!H72</f>
        <v>360</v>
      </c>
      <c r="E8" s="69">
        <f>+datos!H73</f>
        <v>300</v>
      </c>
      <c r="F8" s="69">
        <f>+datos!H74</f>
        <v>180</v>
      </c>
      <c r="G8" s="69">
        <f>+datos!H75</f>
        <v>60</v>
      </c>
      <c r="H8" s="70">
        <f>+datos!H76</f>
        <v>120</v>
      </c>
      <c r="I8" s="71">
        <f t="shared" si="0"/>
        <v>0</v>
      </c>
    </row>
    <row r="9" spans="1:9">
      <c r="A9" s="7" t="s">
        <v>152</v>
      </c>
      <c r="B9" s="69">
        <f>+datos!D80</f>
        <v>3960</v>
      </c>
      <c r="C9" s="69">
        <f>+datos!H80</f>
        <v>330</v>
      </c>
      <c r="D9" s="69">
        <f>+datos!H81</f>
        <v>990</v>
      </c>
      <c r="E9" s="69">
        <f>+datos!H82</f>
        <v>990</v>
      </c>
      <c r="F9" s="69">
        <f>+datos!H83</f>
        <v>330</v>
      </c>
      <c r="G9" s="69">
        <f>+datos!H84</f>
        <v>660</v>
      </c>
      <c r="H9" s="70">
        <f>+datos!H85</f>
        <v>660</v>
      </c>
      <c r="I9" s="71">
        <f t="shared" si="0"/>
        <v>0</v>
      </c>
    </row>
    <row r="10" spans="1:9">
      <c r="A10" s="7" t="s">
        <v>57</v>
      </c>
      <c r="B10" s="69">
        <f>+datos!C90</f>
        <v>2700</v>
      </c>
      <c r="C10" s="69">
        <f>+datos!H89</f>
        <v>405</v>
      </c>
      <c r="D10" s="69">
        <f>+datos!H90</f>
        <v>810</v>
      </c>
      <c r="E10" s="69">
        <f>+datos!H91</f>
        <v>675</v>
      </c>
      <c r="F10" s="69">
        <f>+datos!H92</f>
        <v>405</v>
      </c>
      <c r="G10" s="69">
        <f>+datos!H93</f>
        <v>135</v>
      </c>
      <c r="H10" s="70">
        <f>+datos!H94</f>
        <v>270</v>
      </c>
      <c r="I10" s="71">
        <f t="shared" si="0"/>
        <v>0</v>
      </c>
    </row>
    <row r="11" spans="1:9">
      <c r="A11" s="7" t="s">
        <v>59</v>
      </c>
      <c r="B11" s="69">
        <f>+datos!B31</f>
        <v>500</v>
      </c>
      <c r="C11" s="69"/>
      <c r="D11" s="69">
        <f>+B11</f>
        <v>500</v>
      </c>
      <c r="E11" s="69"/>
      <c r="F11" s="69"/>
      <c r="G11" s="69"/>
      <c r="H11" s="70"/>
      <c r="I11" s="71">
        <f t="shared" si="0"/>
        <v>0</v>
      </c>
    </row>
    <row r="12" spans="1:9">
      <c r="A12" s="7" t="s">
        <v>39</v>
      </c>
      <c r="B12" s="69">
        <f>+datos!B19/2</f>
        <v>2100</v>
      </c>
      <c r="C12" s="69"/>
      <c r="D12" s="69"/>
      <c r="E12" s="69"/>
      <c r="F12" s="69">
        <f>+B12</f>
        <v>2100</v>
      </c>
      <c r="G12" s="69"/>
      <c r="H12" s="70"/>
      <c r="I12" s="71">
        <f t="shared" si="0"/>
        <v>0</v>
      </c>
    </row>
    <row r="13" spans="1:9">
      <c r="A13" s="7" t="s">
        <v>153</v>
      </c>
      <c r="B13" s="69">
        <f>+datos!B23+datos!B24</f>
        <v>71009</v>
      </c>
      <c r="C13" s="69">
        <f>+datos!E117</f>
        <v>5927</v>
      </c>
      <c r="D13" s="69">
        <f>+datos!E118</f>
        <v>20557</v>
      </c>
      <c r="E13" s="69">
        <f>+datos!E119</f>
        <v>12475</v>
      </c>
      <c r="F13" s="69">
        <f>+datos!E120</f>
        <v>22244</v>
      </c>
      <c r="G13" s="69">
        <f>+datos!E121</f>
        <v>3000</v>
      </c>
      <c r="H13" s="70">
        <f>+datos!E122</f>
        <v>6806</v>
      </c>
      <c r="I13" s="71">
        <f t="shared" si="0"/>
        <v>0</v>
      </c>
    </row>
    <row r="14" spans="1:9">
      <c r="A14" s="72" t="s">
        <v>154</v>
      </c>
      <c r="B14" s="73">
        <f t="shared" ref="B14:H14" si="2">SUM(B4:B13)</f>
        <v>85844</v>
      </c>
      <c r="C14" s="73">
        <f t="shared" si="2"/>
        <v>7308</v>
      </c>
      <c r="D14" s="73">
        <f t="shared" si="2"/>
        <v>26209</v>
      </c>
      <c r="E14" s="73">
        <f t="shared" si="2"/>
        <v>14800</v>
      </c>
      <c r="F14" s="73">
        <f t="shared" si="2"/>
        <v>25600</v>
      </c>
      <c r="G14" s="73">
        <f t="shared" si="2"/>
        <v>3927</v>
      </c>
      <c r="H14" s="74">
        <f t="shared" si="2"/>
        <v>8000</v>
      </c>
      <c r="I14" s="71">
        <f t="shared" si="0"/>
        <v>0</v>
      </c>
    </row>
    <row r="15" spans="1:9">
      <c r="A15" s="7" t="s">
        <v>155</v>
      </c>
      <c r="B15" s="69"/>
      <c r="C15" s="69"/>
      <c r="D15" s="69">
        <f>+datos!B125*solución!H19</f>
        <v>6000</v>
      </c>
      <c r="E15" s="69">
        <f>+datos!B126*solución!H19</f>
        <v>2000</v>
      </c>
      <c r="F15" s="69"/>
      <c r="G15" s="69"/>
      <c r="H15" s="69">
        <f>+D15+E15</f>
        <v>8000</v>
      </c>
      <c r="I15" s="75"/>
    </row>
    <row r="16" spans="1:9">
      <c r="A16" s="76" t="s">
        <v>156</v>
      </c>
      <c r="B16" s="77"/>
      <c r="C16" s="77">
        <f t="shared" ref="C16:G16" si="3">+C14+C15</f>
        <v>7308</v>
      </c>
      <c r="D16" s="77">
        <f t="shared" si="3"/>
        <v>32209</v>
      </c>
      <c r="E16" s="77">
        <f t="shared" si="3"/>
        <v>16800</v>
      </c>
      <c r="F16" s="77">
        <f t="shared" si="3"/>
        <v>25600</v>
      </c>
      <c r="G16" s="77">
        <f t="shared" si="3"/>
        <v>3927</v>
      </c>
      <c r="H16" s="78">
        <f>+H14-H15</f>
        <v>0</v>
      </c>
      <c r="I16" s="75"/>
    </row>
    <row r="17" spans="1:14">
      <c r="A17" s="7" t="s">
        <v>95</v>
      </c>
      <c r="B17" s="69"/>
      <c r="C17" s="69" t="s">
        <v>157</v>
      </c>
      <c r="D17" s="69" t="s">
        <v>158</v>
      </c>
      <c r="E17" s="69" t="s">
        <v>159</v>
      </c>
      <c r="F17" s="69" t="s">
        <v>160</v>
      </c>
      <c r="G17" s="79"/>
      <c r="H17" s="69" t="s">
        <v>161</v>
      </c>
      <c r="I17" s="75" t="s">
        <v>162</v>
      </c>
    </row>
    <row r="18" spans="1:14">
      <c r="A18" s="7" t="s">
        <v>163</v>
      </c>
      <c r="B18" s="69"/>
      <c r="C18" s="69">
        <f>+CV!C25+CV!C31+CV!J37</f>
        <v>4600</v>
      </c>
      <c r="D18" s="69">
        <f>+datos!B101</f>
        <v>3950</v>
      </c>
      <c r="E18" s="69">
        <f>+datos!D101</f>
        <v>4800</v>
      </c>
      <c r="F18" s="69">
        <f>+CV!R25+CV!R31</f>
        <v>1600</v>
      </c>
      <c r="G18" s="79"/>
      <c r="H18" s="69">
        <f>+datos!B127</f>
        <v>4</v>
      </c>
      <c r="I18" s="75"/>
    </row>
    <row r="19" spans="1:14">
      <c r="A19" s="7" t="s">
        <v>164</v>
      </c>
      <c r="B19" s="69"/>
      <c r="C19" s="80">
        <f t="shared" ref="C19:F19" si="4">+C16/C18</f>
        <v>1.5886956521739131</v>
      </c>
      <c r="D19" s="80">
        <f t="shared" si="4"/>
        <v>8.1541772151898737</v>
      </c>
      <c r="E19" s="80">
        <f t="shared" si="4"/>
        <v>3.5</v>
      </c>
      <c r="F19" s="80">
        <f t="shared" si="4"/>
        <v>16</v>
      </c>
      <c r="G19" s="79"/>
      <c r="H19" s="69">
        <f>+H14/H18</f>
        <v>2000</v>
      </c>
      <c r="I19" s="75" t="s">
        <v>165</v>
      </c>
    </row>
    <row r="21" spans="1:14" ht="15.75" customHeight="1">
      <c r="A21" s="81" t="s">
        <v>166</v>
      </c>
    </row>
    <row r="22" spans="1:14" ht="15.75" customHeight="1">
      <c r="B22" s="118" t="s">
        <v>99</v>
      </c>
      <c r="C22" s="106"/>
      <c r="D22" s="106"/>
      <c r="F22" s="119" t="s">
        <v>103</v>
      </c>
      <c r="G22" s="120"/>
      <c r="H22" s="120"/>
      <c r="J22" s="119" t="s">
        <v>167</v>
      </c>
      <c r="K22" s="120"/>
      <c r="L22" s="120"/>
    </row>
    <row r="23" spans="1:14" ht="15.75" customHeight="1">
      <c r="A23" s="7"/>
      <c r="B23" s="38" t="s">
        <v>168</v>
      </c>
      <c r="C23" s="38" t="s">
        <v>169</v>
      </c>
      <c r="D23" s="38" t="s">
        <v>170</v>
      </c>
      <c r="F23" s="38" t="s">
        <v>168</v>
      </c>
      <c r="G23" s="38" t="s">
        <v>171</v>
      </c>
      <c r="H23" s="38" t="s">
        <v>170</v>
      </c>
      <c r="J23" s="38" t="s">
        <v>168</v>
      </c>
      <c r="K23" s="38" t="s">
        <v>171</v>
      </c>
      <c r="L23" s="38" t="s">
        <v>170</v>
      </c>
    </row>
    <row r="24" spans="1:14" ht="15.75" customHeight="1">
      <c r="A24" s="7" t="s">
        <v>172</v>
      </c>
      <c r="B24" s="7"/>
      <c r="C24" s="82"/>
      <c r="D24" s="82">
        <f>+datos!B20</f>
        <v>1440</v>
      </c>
      <c r="F24" s="7"/>
      <c r="G24" s="82"/>
      <c r="H24" s="82">
        <f>+datos!B21</f>
        <v>1080</v>
      </c>
      <c r="J24" s="7"/>
      <c r="K24" s="82"/>
      <c r="L24" s="82">
        <f>+datos!B22</f>
        <v>36000</v>
      </c>
    </row>
    <row r="25" spans="1:14" ht="15.75" customHeight="1">
      <c r="A25" s="7" t="s">
        <v>173</v>
      </c>
      <c r="B25" s="7"/>
      <c r="C25" s="82"/>
      <c r="D25" s="82">
        <f>-datos!B25</f>
        <v>-360</v>
      </c>
      <c r="F25" s="7"/>
      <c r="G25" s="82"/>
      <c r="H25" s="82"/>
      <c r="J25" s="7"/>
      <c r="K25" s="82"/>
      <c r="L25" s="82"/>
    </row>
    <row r="26" spans="1:14" ht="15.75" customHeight="1">
      <c r="A26" s="7" t="s">
        <v>174</v>
      </c>
      <c r="B26" s="7"/>
      <c r="C26" s="82"/>
      <c r="D26" s="82"/>
      <c r="F26" s="7"/>
      <c r="G26" s="82"/>
      <c r="H26" s="82"/>
      <c r="J26" s="7"/>
      <c r="K26" s="82"/>
      <c r="L26" s="82"/>
    </row>
    <row r="27" spans="1:14" ht="15.75" customHeight="1">
      <c r="A27" s="7" t="s">
        <v>175</v>
      </c>
      <c r="B27" s="7">
        <f>+CV!C25</f>
        <v>1600</v>
      </c>
      <c r="C27" s="83">
        <f>+C19</f>
        <v>1.5886956521739131</v>
      </c>
      <c r="D27" s="82">
        <f>+B27*C27</f>
        <v>2541.913043478261</v>
      </c>
      <c r="F27" s="7">
        <f>+CV!C31</f>
        <v>1200</v>
      </c>
      <c r="G27" s="83">
        <f>+C19</f>
        <v>1.5886956521739131</v>
      </c>
      <c r="H27" s="82">
        <f>+F27*G27</f>
        <v>1906.4347826086957</v>
      </c>
      <c r="J27" s="7">
        <f>+CV!J37</f>
        <v>1800</v>
      </c>
      <c r="K27" s="83">
        <f>+G27</f>
        <v>1.5886956521739131</v>
      </c>
      <c r="L27" s="82">
        <f>+J27*K27</f>
        <v>2859.6521739130435</v>
      </c>
    </row>
    <row r="28" spans="1:14" ht="15.75" customHeight="1">
      <c r="A28" s="84" t="s">
        <v>176</v>
      </c>
      <c r="B28" s="84"/>
      <c r="C28" s="85"/>
      <c r="D28" s="85">
        <f>SUM(D24:D27)</f>
        <v>3621.913043478261</v>
      </c>
      <c r="F28" s="84"/>
      <c r="G28" s="85"/>
      <c r="H28" s="85">
        <f>SUM(H24:H27)</f>
        <v>2986.434782608696</v>
      </c>
      <c r="J28" s="84"/>
      <c r="K28" s="85"/>
      <c r="L28" s="85">
        <f>SUM(L24:L27)</f>
        <v>38859.65217391304</v>
      </c>
    </row>
    <row r="29" spans="1:14" ht="15.75" customHeight="1"/>
    <row r="30" spans="1:14" ht="15.75" customHeight="1">
      <c r="A30" s="81" t="s">
        <v>177</v>
      </c>
    </row>
    <row r="31" spans="1:14" ht="15.75" customHeight="1">
      <c r="B31" s="118" t="s">
        <v>99</v>
      </c>
      <c r="C31" s="106"/>
      <c r="D31" s="106"/>
      <c r="G31" s="118" t="s">
        <v>103</v>
      </c>
      <c r="H31" s="106"/>
      <c r="I31" s="106"/>
      <c r="L31" s="118" t="s">
        <v>167</v>
      </c>
      <c r="M31" s="106"/>
      <c r="N31" s="106"/>
    </row>
    <row r="32" spans="1:14" ht="15.75" customHeight="1">
      <c r="A32" s="7"/>
      <c r="B32" s="65" t="s">
        <v>168</v>
      </c>
      <c r="C32" s="65" t="s">
        <v>178</v>
      </c>
      <c r="D32" s="65" t="s">
        <v>76</v>
      </c>
      <c r="F32" s="7"/>
      <c r="G32" s="65" t="s">
        <v>168</v>
      </c>
      <c r="H32" s="65" t="s">
        <v>178</v>
      </c>
      <c r="I32" s="65" t="s">
        <v>76</v>
      </c>
      <c r="K32" s="7"/>
      <c r="L32" s="65" t="s">
        <v>168</v>
      </c>
      <c r="M32" s="65" t="s">
        <v>178</v>
      </c>
      <c r="N32" s="65" t="s">
        <v>76</v>
      </c>
    </row>
    <row r="33" spans="1:14" ht="15.75" customHeight="1">
      <c r="A33" s="7" t="s">
        <v>130</v>
      </c>
      <c r="B33" s="7">
        <f>+CV!C24</f>
        <v>400</v>
      </c>
      <c r="C33" s="86">
        <f t="shared" ref="C33:C34" si="5">+D33/B33</f>
        <v>2.2999999999999998</v>
      </c>
      <c r="D33" s="82">
        <f>+datos!B12</f>
        <v>919.99999999999989</v>
      </c>
      <c r="F33" s="7" t="s">
        <v>130</v>
      </c>
      <c r="G33" s="7">
        <f>+CV!C30</f>
        <v>350</v>
      </c>
      <c r="H33" s="82">
        <f t="shared" ref="H33:H34" si="6">+I33/G33</f>
        <v>2</v>
      </c>
      <c r="I33" s="82">
        <f>+datos!B13</f>
        <v>700</v>
      </c>
      <c r="K33" s="7" t="s">
        <v>130</v>
      </c>
      <c r="L33" s="7">
        <f>+CV!J36</f>
        <v>100</v>
      </c>
      <c r="M33" s="7">
        <f t="shared" ref="M33:M34" si="7">+N33/L33</f>
        <v>20</v>
      </c>
      <c r="N33" s="80">
        <f>+datos!B11</f>
        <v>2000</v>
      </c>
    </row>
    <row r="34" spans="1:14" ht="15.75" customHeight="1">
      <c r="A34" s="7" t="s">
        <v>179</v>
      </c>
      <c r="B34" s="7">
        <f>+CV!C25</f>
        <v>1600</v>
      </c>
      <c r="C34" s="86">
        <f t="shared" si="5"/>
        <v>2.2636956521739133</v>
      </c>
      <c r="D34" s="82">
        <f>+D28</f>
        <v>3621.913043478261</v>
      </c>
      <c r="F34" s="7" t="s">
        <v>179</v>
      </c>
      <c r="G34" s="7">
        <f>+CV!C31</f>
        <v>1200</v>
      </c>
      <c r="H34" s="82">
        <f t="shared" si="6"/>
        <v>2.4886956521739134</v>
      </c>
      <c r="I34" s="82">
        <f>+H28</f>
        <v>2986.434782608696</v>
      </c>
      <c r="K34" s="7" t="s">
        <v>179</v>
      </c>
      <c r="L34" s="7">
        <f>+CV!J37</f>
        <v>1800</v>
      </c>
      <c r="M34" s="87">
        <f t="shared" si="7"/>
        <v>21.588695652173911</v>
      </c>
      <c r="N34" s="80">
        <f>+L28</f>
        <v>38859.65217391304</v>
      </c>
    </row>
    <row r="35" spans="1:14" ht="15.75" customHeight="1">
      <c r="A35" s="7" t="s">
        <v>180</v>
      </c>
      <c r="B35" s="7">
        <f>+CV!D25</f>
        <v>2000</v>
      </c>
      <c r="C35" s="88">
        <f>+(D33+D34)/(B33+B34)</f>
        <v>2.2709565217391305</v>
      </c>
      <c r="D35" s="82">
        <f>+B35*C35</f>
        <v>4541.913043478261</v>
      </c>
      <c r="F35" s="7" t="s">
        <v>180</v>
      </c>
      <c r="G35" s="7">
        <f>+CV!D31</f>
        <v>1500</v>
      </c>
      <c r="H35" s="89">
        <f>+(I33+I34)/(G33+G34)</f>
        <v>2.3783450210378683</v>
      </c>
      <c r="I35" s="82">
        <f t="shared" ref="I35:I36" si="8">+G35*H35</f>
        <v>3567.5175315568026</v>
      </c>
      <c r="K35" s="7" t="s">
        <v>180</v>
      </c>
      <c r="L35" s="7">
        <f>+CV!K37</f>
        <v>1740</v>
      </c>
      <c r="M35" s="90">
        <f>+(N33+N34)/(L33+L34)</f>
        <v>21.505080091533181</v>
      </c>
      <c r="N35" s="87">
        <f>+L35*M35</f>
        <v>37418.839359267731</v>
      </c>
    </row>
    <row r="36" spans="1:14" ht="15.75" customHeight="1">
      <c r="A36" s="7" t="s">
        <v>131</v>
      </c>
      <c r="B36" s="7">
        <f>+CV!D26</f>
        <v>0</v>
      </c>
      <c r="C36" s="82"/>
      <c r="D36" s="82"/>
      <c r="F36" s="7" t="s">
        <v>131</v>
      </c>
      <c r="G36" s="7">
        <f>+CV!D32</f>
        <v>50</v>
      </c>
      <c r="H36" s="82">
        <f>+H35</f>
        <v>2.3783450210378683</v>
      </c>
      <c r="I36" s="82">
        <f t="shared" si="8"/>
        <v>118.91725105189342</v>
      </c>
      <c r="K36" s="7" t="s">
        <v>131</v>
      </c>
      <c r="L36" s="7">
        <f>+L33+L34-L35</f>
        <v>160</v>
      </c>
      <c r="M36" s="87">
        <f>+N36/L36</f>
        <v>21.505080091533181</v>
      </c>
      <c r="N36" s="80">
        <f>+N33+N34-N35</f>
        <v>3440.8128146453091</v>
      </c>
    </row>
    <row r="37" spans="1:14" ht="15.75" customHeight="1"/>
    <row r="38" spans="1:14" ht="15.75" customHeight="1">
      <c r="A38" s="81" t="s">
        <v>181</v>
      </c>
    </row>
    <row r="39" spans="1:14" ht="15.75" customHeight="1">
      <c r="B39" s="118" t="s">
        <v>182</v>
      </c>
      <c r="C39" s="106"/>
      <c r="D39" s="106"/>
      <c r="G39" s="118" t="s">
        <v>183</v>
      </c>
      <c r="H39" s="106"/>
      <c r="I39" s="106"/>
    </row>
    <row r="40" spans="1:14" ht="15.75" customHeight="1">
      <c r="A40" s="7"/>
      <c r="B40" s="65" t="s">
        <v>168</v>
      </c>
      <c r="C40" s="65" t="s">
        <v>178</v>
      </c>
      <c r="D40" s="65" t="s">
        <v>76</v>
      </c>
      <c r="F40" s="7"/>
      <c r="G40" s="7" t="s">
        <v>184</v>
      </c>
      <c r="H40" s="7" t="s">
        <v>185</v>
      </c>
      <c r="I40" s="7" t="s">
        <v>170</v>
      </c>
    </row>
    <row r="41" spans="1:14" ht="15.75" customHeight="1">
      <c r="A41" s="7" t="s">
        <v>186</v>
      </c>
      <c r="B41" s="91"/>
      <c r="C41" s="82"/>
      <c r="D41" s="82">
        <f>+D35</f>
        <v>4541.913043478261</v>
      </c>
      <c r="F41" s="7" t="s">
        <v>187</v>
      </c>
      <c r="G41" s="91"/>
      <c r="H41" s="82"/>
      <c r="I41" s="82">
        <f>+I35</f>
        <v>3567.5175315568026</v>
      </c>
    </row>
    <row r="42" spans="1:14" ht="15.75" customHeight="1">
      <c r="A42" s="7" t="s">
        <v>188</v>
      </c>
      <c r="B42" s="7"/>
      <c r="C42" s="82"/>
      <c r="D42" s="82"/>
      <c r="F42" s="7" t="s">
        <v>188</v>
      </c>
      <c r="G42" s="7"/>
      <c r="H42" s="82"/>
      <c r="I42" s="82"/>
    </row>
    <row r="43" spans="1:14" ht="15.75" customHeight="1">
      <c r="A43" s="7" t="s">
        <v>189</v>
      </c>
      <c r="B43" s="92">
        <f>+datos!B102</f>
        <v>950</v>
      </c>
      <c r="C43" s="83">
        <f>+D19</f>
        <v>8.1541772151898737</v>
      </c>
      <c r="D43" s="82">
        <f>+B43*C43</f>
        <v>7746.4683544303798</v>
      </c>
      <c r="F43" s="7" t="s">
        <v>189</v>
      </c>
      <c r="G43" s="92">
        <f>+datos!B101-datos!B102</f>
        <v>3000</v>
      </c>
      <c r="H43" s="83">
        <f>+C43</f>
        <v>8.1541772151898737</v>
      </c>
      <c r="I43" s="82">
        <f>+G43*H43</f>
        <v>24462.531645569623</v>
      </c>
    </row>
    <row r="44" spans="1:14" ht="15.75" customHeight="1">
      <c r="A44" s="84" t="s">
        <v>190</v>
      </c>
      <c r="B44" s="84"/>
      <c r="C44" s="85"/>
      <c r="D44" s="85">
        <f>+D41+D43</f>
        <v>12288.381397908641</v>
      </c>
      <c r="F44" s="84" t="s">
        <v>190</v>
      </c>
      <c r="G44" s="84"/>
      <c r="H44" s="85"/>
      <c r="I44" s="85">
        <f>SUM(I41:I43)</f>
        <v>28030.049177126424</v>
      </c>
    </row>
    <row r="45" spans="1:14" ht="15.75" customHeight="1"/>
    <row r="46" spans="1:14" ht="15.75" customHeight="1">
      <c r="A46" s="81" t="s">
        <v>191</v>
      </c>
    </row>
    <row r="47" spans="1:14" ht="15.75" customHeight="1">
      <c r="B47" s="118" t="s">
        <v>192</v>
      </c>
      <c r="C47" s="106"/>
      <c r="D47" s="106"/>
      <c r="G47" s="118" t="s">
        <v>193</v>
      </c>
      <c r="H47" s="106"/>
      <c r="I47" s="106"/>
    </row>
    <row r="48" spans="1:14" ht="15.75" customHeight="1">
      <c r="A48" s="7"/>
      <c r="B48" s="65" t="s">
        <v>168</v>
      </c>
      <c r="C48" s="65" t="s">
        <v>178</v>
      </c>
      <c r="D48" s="65" t="s">
        <v>76</v>
      </c>
      <c r="F48" s="7"/>
      <c r="G48" s="65" t="s">
        <v>168</v>
      </c>
      <c r="H48" s="65" t="s">
        <v>178</v>
      </c>
      <c r="I48" s="65" t="s">
        <v>76</v>
      </c>
    </row>
    <row r="49" spans="1:9" ht="15.75" customHeight="1">
      <c r="A49" s="7" t="s">
        <v>130</v>
      </c>
      <c r="B49" s="7">
        <f>+CV!J24</f>
        <v>0</v>
      </c>
      <c r="C49" s="82"/>
      <c r="D49" s="82">
        <v>0</v>
      </c>
      <c r="F49" s="7" t="s">
        <v>130</v>
      </c>
      <c r="G49" s="7">
        <f>+CV!J30</f>
        <v>100</v>
      </c>
      <c r="H49" s="82">
        <f t="shared" ref="H49:H50" si="9">+I49/G49</f>
        <v>18</v>
      </c>
      <c r="I49" s="82">
        <f>+datos!B27</f>
        <v>1800</v>
      </c>
    </row>
    <row r="50" spans="1:9" ht="15.75" customHeight="1">
      <c r="A50" s="7" t="s">
        <v>194</v>
      </c>
      <c r="B50" s="7">
        <f>+CV!J25</f>
        <v>2000</v>
      </c>
      <c r="C50" s="82">
        <f>+D50/B50</f>
        <v>6.1441906989543202</v>
      </c>
      <c r="D50" s="82">
        <f>+D44</f>
        <v>12288.381397908641</v>
      </c>
      <c r="F50" s="7" t="s">
        <v>194</v>
      </c>
      <c r="G50" s="7">
        <f>+CV!J31</f>
        <v>1500</v>
      </c>
      <c r="H50" s="82">
        <f t="shared" si="9"/>
        <v>18.686699451417617</v>
      </c>
      <c r="I50" s="82">
        <f>+I44</f>
        <v>28030.049177126424</v>
      </c>
    </row>
    <row r="51" spans="1:9" ht="15.75" customHeight="1">
      <c r="A51" s="7" t="s">
        <v>180</v>
      </c>
      <c r="B51" s="7">
        <f>+CV!K25</f>
        <v>1980</v>
      </c>
      <c r="C51" s="89">
        <f t="shared" ref="C51:C52" si="10">+C50</f>
        <v>6.1441906989543202</v>
      </c>
      <c r="D51" s="82">
        <f t="shared" ref="D51:D52" si="11">+B51*C51</f>
        <v>12165.497583929555</v>
      </c>
      <c r="F51" s="7" t="s">
        <v>180</v>
      </c>
      <c r="G51" s="7">
        <f>+CV!K31</f>
        <v>1500</v>
      </c>
      <c r="H51" s="89">
        <f>+(I49+I50)/(G49+G50)</f>
        <v>18.643780735704016</v>
      </c>
      <c r="I51" s="82">
        <f t="shared" ref="I51:I52" si="12">+G51*H51</f>
        <v>27965.671103556026</v>
      </c>
    </row>
    <row r="52" spans="1:9" ht="15.75" customHeight="1">
      <c r="A52" s="7" t="s">
        <v>131</v>
      </c>
      <c r="B52" s="7">
        <f>+CV!K26</f>
        <v>20</v>
      </c>
      <c r="C52" s="82">
        <f t="shared" si="10"/>
        <v>6.1441906989543202</v>
      </c>
      <c r="D52" s="82">
        <f t="shared" si="11"/>
        <v>122.8838139790864</v>
      </c>
      <c r="F52" s="7" t="s">
        <v>131</v>
      </c>
      <c r="G52" s="7">
        <f>+CV!K32</f>
        <v>100</v>
      </c>
      <c r="H52" s="82">
        <f>+H51</f>
        <v>18.643780735704016</v>
      </c>
      <c r="I52" s="82">
        <f t="shared" si="12"/>
        <v>1864.3780735704017</v>
      </c>
    </row>
    <row r="53" spans="1:9" ht="15.75" customHeight="1"/>
    <row r="54" spans="1:9" ht="15.75" customHeight="1">
      <c r="A54" s="81" t="s">
        <v>195</v>
      </c>
    </row>
    <row r="55" spans="1:9" ht="15.75" customHeight="1">
      <c r="B55" s="118" t="s">
        <v>100</v>
      </c>
      <c r="C55" s="106"/>
      <c r="D55" s="106"/>
      <c r="G55" s="118" t="s">
        <v>101</v>
      </c>
      <c r="H55" s="106"/>
      <c r="I55" s="106"/>
    </row>
    <row r="56" spans="1:9" ht="15.75" customHeight="1">
      <c r="A56" s="7"/>
      <c r="B56" s="65" t="s">
        <v>168</v>
      </c>
      <c r="C56" s="65" t="s">
        <v>196</v>
      </c>
      <c r="D56" s="65" t="s">
        <v>76</v>
      </c>
      <c r="F56" s="7"/>
      <c r="G56" s="65" t="s">
        <v>168</v>
      </c>
      <c r="H56" s="65" t="s">
        <v>196</v>
      </c>
      <c r="I56" s="65" t="s">
        <v>76</v>
      </c>
    </row>
    <row r="57" spans="1:9" ht="15.75" customHeight="1">
      <c r="A57" s="7" t="s">
        <v>197</v>
      </c>
      <c r="B57" s="7"/>
      <c r="C57" s="82"/>
      <c r="D57" s="82">
        <f>+D51</f>
        <v>12165.497583929555</v>
      </c>
      <c r="F57" s="7" t="s">
        <v>198</v>
      </c>
      <c r="G57" s="7"/>
      <c r="H57" s="82"/>
      <c r="I57" s="82">
        <f>+I51</f>
        <v>27965.671103556026</v>
      </c>
    </row>
    <row r="58" spans="1:9" ht="15.75" customHeight="1">
      <c r="A58" s="7" t="s">
        <v>199</v>
      </c>
      <c r="B58" s="7">
        <f>+CV!S41</f>
        <v>990</v>
      </c>
      <c r="C58" s="82">
        <f>+M35</f>
        <v>21.505080091533181</v>
      </c>
      <c r="D58" s="82">
        <f t="shared" ref="D58:D59" si="13">+B58*C58</f>
        <v>21290.029290617847</v>
      </c>
      <c r="F58" s="7" t="s">
        <v>199</v>
      </c>
      <c r="G58" s="7">
        <f>+CV!Q31</f>
        <v>750</v>
      </c>
      <c r="H58" s="82">
        <f t="shared" ref="H58:H59" si="14">+C58</f>
        <v>21.505080091533181</v>
      </c>
      <c r="I58" s="82">
        <f t="shared" ref="I58:I59" si="15">+G58*H58</f>
        <v>16128.810068649886</v>
      </c>
    </row>
    <row r="59" spans="1:9" ht="15.75" customHeight="1">
      <c r="A59" s="7" t="s">
        <v>200</v>
      </c>
      <c r="B59" s="7">
        <f>+datos!D103</f>
        <v>2400</v>
      </c>
      <c r="C59" s="82">
        <f>+E19</f>
        <v>3.5</v>
      </c>
      <c r="D59" s="82">
        <f t="shared" si="13"/>
        <v>8400</v>
      </c>
      <c r="F59" s="7" t="s">
        <v>200</v>
      </c>
      <c r="G59" s="7">
        <f>+datos!D104</f>
        <v>2400</v>
      </c>
      <c r="H59" s="82">
        <f t="shared" si="14"/>
        <v>3.5</v>
      </c>
      <c r="I59" s="82">
        <f t="shared" si="15"/>
        <v>8400</v>
      </c>
    </row>
    <row r="60" spans="1:9" ht="15.75" customHeight="1">
      <c r="A60" s="7" t="s">
        <v>190</v>
      </c>
      <c r="B60" s="7"/>
      <c r="C60" s="82"/>
      <c r="D60" s="93">
        <f>SUM(D57:D59)</f>
        <v>41855.526874547402</v>
      </c>
      <c r="F60" s="7" t="s">
        <v>190</v>
      </c>
      <c r="G60" s="7"/>
      <c r="H60" s="82"/>
      <c r="I60" s="82">
        <f>SUM(I57:I59)</f>
        <v>52494.481172205909</v>
      </c>
    </row>
    <row r="61" spans="1:9" ht="15.75" customHeight="1"/>
    <row r="62" spans="1:9" ht="15.75" customHeight="1">
      <c r="A62" s="81" t="s">
        <v>201</v>
      </c>
    </row>
    <row r="63" spans="1:9" ht="15.75" customHeight="1">
      <c r="B63" s="118" t="s">
        <v>100</v>
      </c>
      <c r="C63" s="106"/>
      <c r="D63" s="106"/>
      <c r="G63" s="118" t="s">
        <v>101</v>
      </c>
      <c r="H63" s="106"/>
      <c r="I63" s="106"/>
    </row>
    <row r="64" spans="1:9" ht="15.75" customHeight="1">
      <c r="A64" s="7"/>
      <c r="B64" s="65" t="s">
        <v>168</v>
      </c>
      <c r="C64" s="65" t="s">
        <v>178</v>
      </c>
      <c r="D64" s="65" t="s">
        <v>76</v>
      </c>
      <c r="F64" s="7"/>
      <c r="G64" s="65" t="s">
        <v>168</v>
      </c>
      <c r="H64" s="65" t="s">
        <v>178</v>
      </c>
      <c r="I64" s="65" t="s">
        <v>76</v>
      </c>
    </row>
    <row r="65" spans="1:9" ht="15.75" customHeight="1">
      <c r="A65" s="7" t="s">
        <v>130</v>
      </c>
      <c r="B65" s="7">
        <f>+CV!Q24</f>
        <v>0</v>
      </c>
      <c r="C65" s="82"/>
      <c r="D65" s="82">
        <v>0</v>
      </c>
      <c r="F65" s="7" t="s">
        <v>130</v>
      </c>
      <c r="G65" s="7">
        <f>+CV!Q30</f>
        <v>0</v>
      </c>
      <c r="H65" s="82"/>
      <c r="I65" s="82"/>
    </row>
    <row r="66" spans="1:9" ht="15.75" customHeight="1">
      <c r="A66" s="7" t="s">
        <v>194</v>
      </c>
      <c r="B66" s="7">
        <f>+CV!Q25</f>
        <v>990</v>
      </c>
      <c r="C66" s="82">
        <f>+D66/B66</f>
        <v>42.278309974290302</v>
      </c>
      <c r="D66" s="82">
        <f>+D60</f>
        <v>41855.526874547402</v>
      </c>
      <c r="F66" s="7" t="s">
        <v>194</v>
      </c>
      <c r="G66" s="7">
        <f>+CV!Q31</f>
        <v>750</v>
      </c>
      <c r="H66" s="82">
        <f>+I66/G66</f>
        <v>69.992641562941216</v>
      </c>
      <c r="I66" s="82">
        <f>+I60</f>
        <v>52494.481172205909</v>
      </c>
    </row>
    <row r="67" spans="1:9" ht="15.75" customHeight="1">
      <c r="A67" s="7" t="s">
        <v>202</v>
      </c>
      <c r="B67" s="7">
        <f>+CV!R25</f>
        <v>900</v>
      </c>
      <c r="C67" s="89">
        <f t="shared" ref="C67:C68" si="16">+C66</f>
        <v>42.278309974290302</v>
      </c>
      <c r="D67" s="82">
        <f t="shared" ref="D67:D68" si="17">+B67*C67</f>
        <v>38050.478976861268</v>
      </c>
      <c r="F67" s="7" t="s">
        <v>202</v>
      </c>
      <c r="G67" s="7">
        <f>+CV!R31</f>
        <v>700</v>
      </c>
      <c r="H67" s="89">
        <f t="shared" ref="H67:H68" si="18">+H66</f>
        <v>69.992641562941216</v>
      </c>
      <c r="I67" s="82">
        <f t="shared" ref="I67:I68" si="19">+G67*H67</f>
        <v>48994.849094058853</v>
      </c>
    </row>
    <row r="68" spans="1:9" ht="15.75" customHeight="1">
      <c r="A68" s="7" t="s">
        <v>131</v>
      </c>
      <c r="B68" s="7">
        <f>+CV!R26</f>
        <v>90</v>
      </c>
      <c r="C68" s="82">
        <f t="shared" si="16"/>
        <v>42.278309974290302</v>
      </c>
      <c r="D68" s="82">
        <f t="shared" si="17"/>
        <v>3805.0478976861273</v>
      </c>
      <c r="F68" s="7" t="s">
        <v>131</v>
      </c>
      <c r="G68" s="7">
        <f>+CV!R32</f>
        <v>50</v>
      </c>
      <c r="H68" s="82">
        <f t="shared" si="18"/>
        <v>69.992641562941216</v>
      </c>
      <c r="I68" s="82">
        <f t="shared" si="19"/>
        <v>3499.6320781470608</v>
      </c>
    </row>
    <row r="69" spans="1:9" ht="15.75" customHeight="1"/>
    <row r="70" spans="1:9" ht="15.75" customHeight="1">
      <c r="A70" s="81" t="s">
        <v>203</v>
      </c>
    </row>
    <row r="71" spans="1:9" ht="15.75" customHeight="1"/>
    <row r="72" spans="1:9" ht="15.75" customHeight="1">
      <c r="A72" s="7"/>
      <c r="B72" s="65" t="s">
        <v>204</v>
      </c>
      <c r="C72" s="65" t="s">
        <v>205</v>
      </c>
      <c r="D72" s="65" t="s">
        <v>206</v>
      </c>
      <c r="E72" s="65" t="s">
        <v>205</v>
      </c>
      <c r="F72" s="65" t="s">
        <v>76</v>
      </c>
      <c r="G72" s="65" t="s">
        <v>205</v>
      </c>
    </row>
    <row r="73" spans="1:9" ht="15.75" customHeight="1">
      <c r="A73" s="7" t="s">
        <v>73</v>
      </c>
      <c r="B73" s="82">
        <f>+datos!B9</f>
        <v>58500</v>
      </c>
      <c r="C73" s="94">
        <f t="shared" ref="C73:C77" si="20">+B73/$B$73</f>
        <v>1</v>
      </c>
      <c r="D73" s="82">
        <f>+datos!B8</f>
        <v>59500</v>
      </c>
      <c r="E73" s="94">
        <f t="shared" ref="E73:E77" si="21">+D73/$D$73</f>
        <v>1</v>
      </c>
      <c r="F73" s="82">
        <f t="shared" ref="F73:F74" si="22">+B73+D73</f>
        <v>118000</v>
      </c>
      <c r="G73" s="94">
        <f t="shared" ref="G73:G79" si="23">+F73/$F$73</f>
        <v>1</v>
      </c>
    </row>
    <row r="74" spans="1:9" ht="15.75" customHeight="1">
      <c r="A74" s="7" t="s">
        <v>207</v>
      </c>
      <c r="B74" s="82">
        <f>-D67</f>
        <v>-38050.478976861268</v>
      </c>
      <c r="C74" s="94">
        <f t="shared" si="20"/>
        <v>-0.65043553806600463</v>
      </c>
      <c r="D74" s="82">
        <f>-I67</f>
        <v>-48994.849094058853</v>
      </c>
      <c r="E74" s="94">
        <f t="shared" si="21"/>
        <v>-0.82344284191695549</v>
      </c>
      <c r="F74" s="82">
        <f t="shared" si="22"/>
        <v>-87045.328070920121</v>
      </c>
      <c r="G74" s="94">
        <f t="shared" si="23"/>
        <v>-0.73767227178745864</v>
      </c>
    </row>
    <row r="75" spans="1:9" ht="15.75" customHeight="1">
      <c r="A75" s="28" t="s">
        <v>208</v>
      </c>
      <c r="B75" s="93">
        <f>+B73+B74</f>
        <v>20449.521023138732</v>
      </c>
      <c r="C75" s="94">
        <f t="shared" si="20"/>
        <v>0.34956446193399543</v>
      </c>
      <c r="D75" s="93">
        <f>+D73+D74</f>
        <v>10505.150905941147</v>
      </c>
      <c r="E75" s="94">
        <f t="shared" si="21"/>
        <v>0.17655715808304448</v>
      </c>
      <c r="F75" s="93">
        <f>+F73+F74</f>
        <v>30954.671929079879</v>
      </c>
      <c r="G75" s="94">
        <f t="shared" si="23"/>
        <v>0.26232772821254136</v>
      </c>
    </row>
    <row r="76" spans="1:9" ht="15.75" customHeight="1">
      <c r="A76" s="7" t="s">
        <v>209</v>
      </c>
      <c r="B76" s="82">
        <f>-I78*B67</f>
        <v>-14400</v>
      </c>
      <c r="C76" s="94">
        <f t="shared" si="20"/>
        <v>-0.24615384615384617</v>
      </c>
      <c r="D76" s="82">
        <f>-I78*G67</f>
        <v>-11200</v>
      </c>
      <c r="E76" s="94">
        <f t="shared" si="21"/>
        <v>-0.18823529411764706</v>
      </c>
      <c r="F76" s="82">
        <f>+B76+D76</f>
        <v>-25600</v>
      </c>
      <c r="G76" s="94">
        <f t="shared" si="23"/>
        <v>-0.21694915254237288</v>
      </c>
      <c r="I76" s="12" t="s">
        <v>160</v>
      </c>
    </row>
    <row r="77" spans="1:9" ht="15.75" customHeight="1">
      <c r="A77" s="28" t="s">
        <v>210</v>
      </c>
      <c r="B77" s="93">
        <f>+B75+B76</f>
        <v>6049.5210231387318</v>
      </c>
      <c r="C77" s="94">
        <f t="shared" si="20"/>
        <v>0.10341061578014926</v>
      </c>
      <c r="D77" s="95">
        <f>+D75+D76</f>
        <v>-694.84909405885264</v>
      </c>
      <c r="E77" s="96">
        <f t="shared" si="21"/>
        <v>-1.1678136034602566E-2</v>
      </c>
      <c r="F77" s="93">
        <f>+F75+F76</f>
        <v>5354.6719290798792</v>
      </c>
      <c r="G77" s="94">
        <f t="shared" si="23"/>
        <v>4.5378575670168467E-2</v>
      </c>
      <c r="I77" s="12">
        <v>1600</v>
      </c>
    </row>
    <row r="78" spans="1:9" ht="15.75" customHeight="1">
      <c r="A78" s="7" t="s">
        <v>211</v>
      </c>
      <c r="B78" s="97"/>
      <c r="C78" s="98"/>
      <c r="D78" s="97"/>
      <c r="E78" s="98"/>
      <c r="F78" s="82">
        <f>-G16</f>
        <v>-3927</v>
      </c>
      <c r="G78" s="94">
        <f t="shared" si="23"/>
        <v>-3.3279661016949152E-2</v>
      </c>
      <c r="I78" s="99">
        <v>16</v>
      </c>
    </row>
    <row r="79" spans="1:9" ht="15.75" customHeight="1">
      <c r="A79" s="7" t="s">
        <v>212</v>
      </c>
      <c r="B79" s="97"/>
      <c r="C79" s="98"/>
      <c r="D79" s="97"/>
      <c r="E79" s="98"/>
      <c r="F79" s="93">
        <f>+F77+F78</f>
        <v>1427.6719290798792</v>
      </c>
      <c r="G79" s="94">
        <f t="shared" si="23"/>
        <v>1.2098914653219316E-2</v>
      </c>
    </row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J22:L22"/>
    <mergeCell ref="B31:D31"/>
    <mergeCell ref="G31:I31"/>
    <mergeCell ref="L31:N31"/>
    <mergeCell ref="B63:D63"/>
    <mergeCell ref="G63:I63"/>
    <mergeCell ref="A1:H1"/>
    <mergeCell ref="B22:D22"/>
    <mergeCell ref="F22:H22"/>
    <mergeCell ref="B39:D39"/>
    <mergeCell ref="G39:I39"/>
    <mergeCell ref="B47:D47"/>
    <mergeCell ref="G47:I47"/>
    <mergeCell ref="B55:D55"/>
    <mergeCell ref="G55:I5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CV</vt:lpstr>
      <vt:lpstr>solución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perfil</dc:creator>
  <cp:lastModifiedBy>user</cp:lastModifiedBy>
  <dcterms:created xsi:type="dcterms:W3CDTF">2016-04-06T09:08:06Z</dcterms:created>
  <dcterms:modified xsi:type="dcterms:W3CDTF">2023-09-07T14:15:16Z</dcterms:modified>
</cp:coreProperties>
</file>