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8215" windowHeight="13230"/>
  </bookViews>
  <sheets>
    <sheet name="Datos de entrada" sheetId="1" r:id="rId1"/>
    <sheet name="Cadena de Valor" sheetId="2" r:id="rId2"/>
    <sheet name=" Parte 1 IR" sheetId="3" r:id="rId3"/>
  </sheets>
  <calcPr calcId="145621"/>
  <extLst>
    <ext uri="GoogleSheetsCustomDataVersion2">
      <go:sheetsCustomData xmlns:go="http://customooxmlschemas.google.com/" r:id="rId7" roundtripDataChecksum="wKKcoqjMJQClWMdWgBPC49b1jCz5wtWxb9otDlk0SWE="/>
    </ext>
  </extLst>
</workbook>
</file>

<file path=xl/calcChain.xml><?xml version="1.0" encoding="utf-8"?>
<calcChain xmlns="http://schemas.openxmlformats.org/spreadsheetml/2006/main">
  <c r="D33" i="3" l="1"/>
  <c r="E33" i="3" s="1"/>
  <c r="B33" i="3"/>
  <c r="C33" i="3" s="1"/>
  <c r="F28" i="3"/>
  <c r="B28" i="3"/>
  <c r="F27" i="3"/>
  <c r="B27" i="3"/>
  <c r="F21" i="3"/>
  <c r="B21" i="3"/>
  <c r="F20" i="3"/>
  <c r="B20" i="3"/>
  <c r="F19" i="3"/>
  <c r="B19" i="3"/>
  <c r="H18" i="3"/>
  <c r="D18" i="3"/>
  <c r="E11" i="3"/>
  <c r="D11" i="3"/>
  <c r="C11" i="3"/>
  <c r="B11" i="3"/>
  <c r="E7" i="3"/>
  <c r="F4" i="3"/>
  <c r="F8" i="3" s="1"/>
  <c r="F10" i="3" s="1"/>
  <c r="F38" i="3" s="1"/>
  <c r="E4" i="3"/>
  <c r="D4" i="3"/>
  <c r="C4" i="3"/>
  <c r="B4" i="3"/>
  <c r="F3" i="3"/>
  <c r="E3" i="3"/>
  <c r="D3" i="3"/>
  <c r="C3" i="3"/>
  <c r="B3" i="3"/>
  <c r="L13" i="2"/>
  <c r="J13" i="2"/>
  <c r="L5" i="2"/>
  <c r="J5" i="2"/>
  <c r="E26" i="1"/>
  <c r="D26" i="1"/>
  <c r="C26" i="1"/>
  <c r="B26" i="1"/>
  <c r="E25" i="1"/>
  <c r="D25" i="1"/>
  <c r="C25" i="1"/>
  <c r="B25" i="1"/>
  <c r="E24" i="1"/>
  <c r="E12" i="3" s="1"/>
  <c r="D24" i="1"/>
  <c r="D12" i="3" s="1"/>
  <c r="C24" i="1"/>
  <c r="C12" i="3" s="1"/>
  <c r="B24" i="1"/>
  <c r="B12" i="3" s="1"/>
  <c r="E23" i="1"/>
  <c r="D23" i="1"/>
  <c r="C23" i="1"/>
  <c r="B23" i="1"/>
  <c r="F5" i="1"/>
  <c r="F7" i="3" s="1"/>
  <c r="E5" i="1"/>
  <c r="D5" i="1"/>
  <c r="D7" i="3" s="1"/>
  <c r="C5" i="1"/>
  <c r="C7" i="3" s="1"/>
  <c r="B5" i="1"/>
  <c r="B7" i="3" s="1"/>
  <c r="C27" i="1" l="1"/>
  <c r="C5" i="3" s="1"/>
  <c r="C6" i="3" s="1"/>
  <c r="F33" i="3"/>
  <c r="G33" i="3" s="1"/>
  <c r="D27" i="1"/>
  <c r="D5" i="3" s="1"/>
  <c r="D6" i="3" s="1"/>
  <c r="E27" i="1"/>
  <c r="E5" i="3" s="1"/>
  <c r="E6" i="3" s="1"/>
  <c r="E8" i="3" s="1"/>
  <c r="E10" i="3" s="1"/>
  <c r="E13" i="3" s="1"/>
  <c r="B27" i="1"/>
  <c r="B5" i="3" s="1"/>
  <c r="B6" i="3" s="1"/>
  <c r="B8" i="3" l="1"/>
  <c r="B14" i="3"/>
  <c r="D8" i="3"/>
  <c r="D14" i="3"/>
  <c r="C8" i="3"/>
  <c r="C14" i="3"/>
  <c r="B36" i="3"/>
  <c r="D36" i="3"/>
  <c r="E36" i="3" s="1"/>
  <c r="E14" i="3"/>
  <c r="G38" i="3"/>
  <c r="B15" i="3" l="1"/>
  <c r="F39" i="3" s="1"/>
  <c r="G39" i="3" s="1"/>
  <c r="B13" i="3"/>
  <c r="C36" i="3"/>
  <c r="F36" i="3"/>
  <c r="G36" i="3" s="1"/>
  <c r="D9" i="3" l="1"/>
  <c r="D10" i="3" s="1"/>
  <c r="D13" i="3" s="1"/>
  <c r="C9" i="3"/>
  <c r="B9" i="3" l="1"/>
  <c r="B10" i="3" s="1"/>
  <c r="C10" i="3"/>
  <c r="C13" i="3" s="1"/>
  <c r="C20" i="3"/>
  <c r="D20" i="3" s="1"/>
  <c r="G20" i="3"/>
  <c r="H20" i="3" s="1"/>
  <c r="C19" i="3" l="1"/>
  <c r="D19" i="3" s="1"/>
  <c r="D21" i="3" s="1"/>
  <c r="G19" i="3"/>
  <c r="H19" i="3" s="1"/>
  <c r="H21" i="3" s="1"/>
  <c r="G21" i="3" l="1"/>
  <c r="G27" i="3" s="1"/>
  <c r="G28" i="3" s="1"/>
  <c r="H28" i="3" s="1"/>
  <c r="D34" i="3" s="1"/>
  <c r="H27" i="3"/>
  <c r="C21" i="3"/>
  <c r="C27" i="3" s="1"/>
  <c r="C28" i="3" s="1"/>
  <c r="D28" i="3" s="1"/>
  <c r="B34" i="3" s="1"/>
  <c r="D27" i="3"/>
  <c r="E34" i="3" l="1"/>
  <c r="D35" i="3"/>
  <c r="C34" i="3"/>
  <c r="F34" i="3"/>
  <c r="G34" i="3" s="1"/>
  <c r="B35" i="3"/>
  <c r="E35" i="3" l="1"/>
  <c r="D37" i="3"/>
  <c r="E37" i="3" s="1"/>
  <c r="C35" i="3"/>
  <c r="B37" i="3"/>
  <c r="F35" i="3"/>
  <c r="G35" i="3" s="1"/>
  <c r="C37" i="3" l="1"/>
  <c r="F37" i="3"/>
  <c r="F40" i="3" l="1"/>
  <c r="G40" i="3" s="1"/>
  <c r="G37" i="3"/>
</calcChain>
</file>

<file path=xl/sharedStrings.xml><?xml version="1.0" encoding="utf-8"?>
<sst xmlns="http://schemas.openxmlformats.org/spreadsheetml/2006/main" count="126" uniqueCount="81">
  <si>
    <t>MANUAL DIGITAL DE CONTABILIDAD DE GESTIÓN</t>
  </si>
  <si>
    <t>Taller auxiliar</t>
  </si>
  <si>
    <t>Taller I</t>
  </si>
  <si>
    <t>Taller II</t>
  </si>
  <si>
    <t>Comercialización</t>
  </si>
  <si>
    <t>Admin. y Generales</t>
  </si>
  <si>
    <t>TEMA 6</t>
  </si>
  <si>
    <t>Costes totales</t>
  </si>
  <si>
    <t>SOLUCIÓN CASO RING SA</t>
  </si>
  <si>
    <t>Costes fijos</t>
  </si>
  <si>
    <t>ISBN- XXX</t>
  </si>
  <si>
    <t>Costes variables</t>
  </si>
  <si>
    <t>unidad de obra</t>
  </si>
  <si>
    <t>trabajos efectuados</t>
  </si>
  <si>
    <t>horas máquina</t>
  </si>
  <si>
    <t>horas</t>
  </si>
  <si>
    <t>Número llamadas realizadas</t>
  </si>
  <si>
    <t>Capacidad</t>
  </si>
  <si>
    <t>Actividad mes 1</t>
  </si>
  <si>
    <t>Trabajos t. auxiliar</t>
  </si>
  <si>
    <t>Producción</t>
  </si>
  <si>
    <t>M</t>
  </si>
  <si>
    <t>H</t>
  </si>
  <si>
    <t>Horas máquina Taller 1</t>
  </si>
  <si>
    <t>Horas taller 2</t>
  </si>
  <si>
    <t>Consumo MP Z</t>
  </si>
  <si>
    <t>Unidades producidas</t>
  </si>
  <si>
    <t>Unidades vendidas</t>
  </si>
  <si>
    <t>Precio venta / unidad</t>
  </si>
  <si>
    <t>llamadas</t>
  </si>
  <si>
    <t>ANÁLISIS ACTIVIDAD SECCIONES</t>
  </si>
  <si>
    <t>UNIDAD DE OBRA</t>
  </si>
  <si>
    <t>CAPACIDAD = ACTIVIDAD NORMAL</t>
  </si>
  <si>
    <t>ACTIVIDAD REAL</t>
  </si>
  <si>
    <t>RATIO ACTIVIDAD</t>
  </si>
  <si>
    <t xml:space="preserve"> ACTIVIDAD REAL / CAPACIDAD</t>
  </si>
  <si>
    <t>P.T. M</t>
  </si>
  <si>
    <t>EI</t>
  </si>
  <si>
    <t>MAT PRIMA Z</t>
  </si>
  <si>
    <t>TALLER 1</t>
  </si>
  <si>
    <t>TALLER 2</t>
  </si>
  <si>
    <t>PROD</t>
  </si>
  <si>
    <t>VENTAS</t>
  </si>
  <si>
    <t>EF</t>
  </si>
  <si>
    <t>P.T. H</t>
  </si>
  <si>
    <t>CUADRO RECLASIFICACIÓN</t>
  </si>
  <si>
    <t>costes fijos</t>
  </si>
  <si>
    <t>% actividad</t>
  </si>
  <si>
    <t>Costes fijos a imputar</t>
  </si>
  <si>
    <t>COSTE FIJO TOTEL x RATIO ACTIVIDAD</t>
  </si>
  <si>
    <t>Costes IR REP. PRIMARIO</t>
  </si>
  <si>
    <t>COSTE VARIABLE + COSTE FIJO X %ACTIVIDAD</t>
  </si>
  <si>
    <t xml:space="preserve">Reparto secundario </t>
  </si>
  <si>
    <t>Costes rep. Sec.</t>
  </si>
  <si>
    <t>nº uds de obra</t>
  </si>
  <si>
    <t>ACTIVIDAD REAL DEL MES</t>
  </si>
  <si>
    <t>Coste ud. obra</t>
  </si>
  <si>
    <t>Costes subactividad</t>
  </si>
  <si>
    <t>COSTE FIJO TOTAL - COSTE FIJO A IMPUTAR</t>
  </si>
  <si>
    <t>TOTAL COSTES SUBACTIVIDAD</t>
  </si>
  <si>
    <t>COSTE DE PRODUCCIÓN</t>
  </si>
  <si>
    <t>uds</t>
  </si>
  <si>
    <t>c/ud</t>
  </si>
  <si>
    <t>Total</t>
  </si>
  <si>
    <t>Coste total</t>
  </si>
  <si>
    <t>ALMACEN PRODUCTOS TERMINADOS</t>
  </si>
  <si>
    <t>PRODUCCIÓN</t>
  </si>
  <si>
    <t>SALIDAS (VENTAS</t>
  </si>
  <si>
    <t>COSTE INDUSTRIAL DE LAS UNIDADES VENDIDAS</t>
  </si>
  <si>
    <t>CUENTA DE RESULTADOS</t>
  </si>
  <si>
    <t xml:space="preserve">M </t>
  </si>
  <si>
    <t>%</t>
  </si>
  <si>
    <t>TOTAL</t>
  </si>
  <si>
    <t>Ingresos</t>
  </si>
  <si>
    <t>Coste industrial ventas</t>
  </si>
  <si>
    <t>Margen industrial</t>
  </si>
  <si>
    <t>Costes comercialización</t>
  </si>
  <si>
    <t>Margen comercial</t>
  </si>
  <si>
    <t>Coste Admin y generales</t>
  </si>
  <si>
    <t>Coste subactividad</t>
  </si>
  <si>
    <t>Resultado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</si>
</sst>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\ _€_-;\-* #,##0\ _€_-;_-* &quot;-&quot;??\ _€_-;_-@"/>
    <numFmt numFmtId="165" formatCode="#,##0\ &quot;€&quot;"/>
    <numFmt numFmtId="166" formatCode="#,##0\ &quot;hh&quot;"/>
    <numFmt numFmtId="167" formatCode="#,##0\ &quot;hmaq&quot;"/>
    <numFmt numFmtId="168" formatCode="#,##0\ &quot;horas&quot;"/>
    <numFmt numFmtId="169" formatCode="#,##0\ &quot;llamadas&quot;"/>
    <numFmt numFmtId="170" formatCode="#,##0\ &quot;uds.&quot;"/>
    <numFmt numFmtId="171" formatCode="#,##0\ &quot;€/ud.&quot;"/>
    <numFmt numFmtId="172" formatCode="0.0%"/>
    <numFmt numFmtId="173" formatCode="#,##0.0"/>
  </numFmts>
  <fonts count="6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A8D08D"/>
        <bgColor rgb="FFA8D08D"/>
      </patternFill>
    </fill>
    <fill>
      <patternFill patternType="solid">
        <fgColor theme="1"/>
        <bgColor theme="1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164" fontId="1" fillId="0" borderId="0" xfId="0" applyNumberFormat="1" applyFont="1"/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left" vertical="center" wrapText="1"/>
    </xf>
    <xf numFmtId="166" fontId="1" fillId="0" borderId="0" xfId="0" applyNumberFormat="1" applyFont="1" applyAlignment="1">
      <alignment vertical="center" wrapText="1"/>
    </xf>
    <xf numFmtId="167" fontId="1" fillId="0" borderId="0" xfId="0" applyNumberFormat="1" applyFont="1" applyAlignment="1">
      <alignment vertical="center" wrapText="1"/>
    </xf>
    <xf numFmtId="168" fontId="1" fillId="0" borderId="0" xfId="0" applyNumberFormat="1" applyFont="1" applyAlignment="1">
      <alignment vertical="center" wrapText="1"/>
    </xf>
    <xf numFmtId="169" fontId="1" fillId="0" borderId="0" xfId="0" applyNumberFormat="1" applyFont="1" applyAlignment="1">
      <alignment vertical="center" wrapText="1"/>
    </xf>
    <xf numFmtId="166" fontId="1" fillId="2" borderId="1" xfId="0" applyNumberFormat="1" applyFont="1" applyFill="1" applyBorder="1" applyAlignment="1">
      <alignment vertical="center" wrapText="1"/>
    </xf>
    <xf numFmtId="167" fontId="1" fillId="2" borderId="1" xfId="0" applyNumberFormat="1" applyFont="1" applyFill="1" applyBorder="1" applyAlignment="1">
      <alignment vertical="center" wrapText="1"/>
    </xf>
    <xf numFmtId="168" fontId="1" fillId="2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vertical="center" wrapText="1"/>
    </xf>
    <xf numFmtId="170" fontId="1" fillId="0" borderId="0" xfId="0" applyNumberFormat="1" applyFont="1" applyAlignment="1">
      <alignment vertical="center" wrapText="1"/>
    </xf>
    <xf numFmtId="164" fontId="1" fillId="4" borderId="1" xfId="0" applyNumberFormat="1" applyFont="1" applyFill="1" applyBorder="1"/>
    <xf numFmtId="171" fontId="1" fillId="4" borderId="1" xfId="0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vertical="center" wrapText="1"/>
    </xf>
    <xf numFmtId="164" fontId="1" fillId="4" borderId="2" xfId="0" applyNumberFormat="1" applyFont="1" applyFill="1" applyBorder="1"/>
    <xf numFmtId="164" fontId="1" fillId="4" borderId="2" xfId="0" applyNumberFormat="1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/>
    </xf>
    <xf numFmtId="172" fontId="2" fillId="5" borderId="2" xfId="0" applyNumberFormat="1" applyFont="1" applyFill="1" applyBorder="1" applyAlignment="1">
      <alignment vertical="center" wrapText="1"/>
    </xf>
    <xf numFmtId="172" fontId="2" fillId="4" borderId="2" xfId="0" applyNumberFormat="1" applyFont="1" applyFill="1" applyBorder="1" applyAlignment="1">
      <alignment vertical="center" wrapText="1"/>
    </xf>
    <xf numFmtId="0" fontId="4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170" fontId="4" fillId="0" borderId="0" xfId="0" applyNumberFormat="1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4" fontId="2" fillId="4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 wrapText="1"/>
    </xf>
    <xf numFmtId="172" fontId="1" fillId="4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/>
    <xf numFmtId="165" fontId="1" fillId="2" borderId="2" xfId="0" applyNumberFormat="1" applyFont="1" applyFill="1" applyBorder="1" applyAlignment="1">
      <alignment vertical="center" wrapText="1"/>
    </xf>
    <xf numFmtId="164" fontId="2" fillId="4" borderId="2" xfId="0" applyNumberFormat="1" applyFont="1" applyFill="1" applyBorder="1"/>
    <xf numFmtId="165" fontId="2" fillId="4" borderId="2" xfId="0" applyNumberFormat="1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0" xfId="0" applyFont="1"/>
    <xf numFmtId="164" fontId="2" fillId="6" borderId="2" xfId="0" applyNumberFormat="1" applyFont="1" applyFill="1" applyBorder="1"/>
    <xf numFmtId="165" fontId="2" fillId="6" borderId="2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2" fontId="1" fillId="3" borderId="2" xfId="0" applyNumberFormat="1" applyFont="1" applyFill="1" applyBorder="1"/>
    <xf numFmtId="0" fontId="1" fillId="4" borderId="2" xfId="0" applyFont="1" applyFill="1" applyBorder="1"/>
    <xf numFmtId="165" fontId="1" fillId="4" borderId="2" xfId="0" applyNumberFormat="1" applyFont="1" applyFill="1" applyBorder="1"/>
    <xf numFmtId="0" fontId="1" fillId="2" borderId="2" xfId="0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7" borderId="10" xfId="0" applyFont="1" applyFill="1" applyBorder="1"/>
    <xf numFmtId="173" fontId="1" fillId="0" borderId="2" xfId="0" applyNumberFormat="1" applyFont="1" applyBorder="1"/>
    <xf numFmtId="167" fontId="1" fillId="0" borderId="11" xfId="0" applyNumberFormat="1" applyFont="1" applyBorder="1"/>
    <xf numFmtId="2" fontId="1" fillId="0" borderId="2" xfId="0" applyNumberFormat="1" applyFont="1" applyBorder="1"/>
    <xf numFmtId="167" fontId="1" fillId="0" borderId="2" xfId="0" applyNumberFormat="1" applyFont="1" applyBorder="1"/>
    <xf numFmtId="168" fontId="1" fillId="0" borderId="11" xfId="0" applyNumberFormat="1" applyFont="1" applyBorder="1"/>
    <xf numFmtId="168" fontId="1" fillId="0" borderId="2" xfId="0" applyNumberFormat="1" applyFont="1" applyBorder="1"/>
    <xf numFmtId="170" fontId="1" fillId="0" borderId="2" xfId="0" applyNumberFormat="1" applyFont="1" applyBorder="1"/>
    <xf numFmtId="2" fontId="1" fillId="4" borderId="2" xfId="0" applyNumberFormat="1" applyFont="1" applyFill="1" applyBorder="1"/>
    <xf numFmtId="173" fontId="1" fillId="4" borderId="2" xfId="0" applyNumberFormat="1" applyFont="1" applyFill="1" applyBorder="1"/>
    <xf numFmtId="0" fontId="1" fillId="0" borderId="11" xfId="0" applyFont="1" applyBorder="1"/>
    <xf numFmtId="170" fontId="1" fillId="0" borderId="11" xfId="0" applyNumberFormat="1" applyFont="1" applyBorder="1"/>
    <xf numFmtId="173" fontId="1" fillId="3" borderId="2" xfId="0" applyNumberFormat="1" applyFont="1" applyFill="1" applyBorder="1"/>
    <xf numFmtId="0" fontId="2" fillId="0" borderId="2" xfId="0" applyFont="1" applyBorder="1" applyAlignment="1">
      <alignment horizontal="center"/>
    </xf>
    <xf numFmtId="173" fontId="1" fillId="0" borderId="11" xfId="0" applyNumberFormat="1" applyFont="1" applyBorder="1"/>
    <xf numFmtId="172" fontId="1" fillId="0" borderId="2" xfId="0" applyNumberFormat="1" applyFont="1" applyBorder="1"/>
    <xf numFmtId="0" fontId="2" fillId="0" borderId="2" xfId="0" applyFont="1" applyBorder="1"/>
    <xf numFmtId="173" fontId="2" fillId="0" borderId="11" xfId="0" applyNumberFormat="1" applyFont="1" applyBorder="1"/>
    <xf numFmtId="173" fontId="2" fillId="0" borderId="2" xfId="0" applyNumberFormat="1" applyFont="1" applyBorder="1"/>
    <xf numFmtId="0" fontId="2" fillId="4" borderId="2" xfId="0" applyFont="1" applyFill="1" applyBorder="1"/>
    <xf numFmtId="173" fontId="2" fillId="4" borderId="10" xfId="0" applyNumberFormat="1" applyFont="1" applyFill="1" applyBorder="1"/>
    <xf numFmtId="172" fontId="1" fillId="4" borderId="2" xfId="0" applyNumberFormat="1" applyFont="1" applyFill="1" applyBorder="1"/>
    <xf numFmtId="173" fontId="2" fillId="4" borderId="2" xfId="0" applyNumberFormat="1" applyFont="1" applyFill="1" applyBorder="1"/>
    <xf numFmtId="172" fontId="2" fillId="4" borderId="2" xfId="0" applyNumberFormat="1" applyFont="1" applyFill="1" applyBorder="1"/>
    <xf numFmtId="173" fontId="1" fillId="7" borderId="1" xfId="0" applyNumberFormat="1" applyFont="1" applyFill="1" applyBorder="1"/>
    <xf numFmtId="0" fontId="1" fillId="7" borderId="1" xfId="0" applyFont="1" applyFill="1" applyBorder="1"/>
    <xf numFmtId="0" fontId="1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47625</xdr:rowOff>
    </xdr:from>
    <xdr:ext cx="828675" cy="38100"/>
    <xdr:grpSp>
      <xdr:nvGrpSpPr>
        <xdr:cNvPr id="2" name="Shape 2"/>
        <xdr:cNvGrpSpPr/>
      </xdr:nvGrpSpPr>
      <xdr:grpSpPr>
        <a:xfrm>
          <a:off x="4931663" y="3780000"/>
          <a:ext cx="828675" cy="0"/>
          <a:chOff x="4931663" y="3780000"/>
          <a:chExt cx="828675" cy="0"/>
        </a:xfrm>
      </xdr:grpSpPr>
      <xdr:cxnSp macro="">
        <xdr:nvCxnSpPr>
          <xdr:cNvPr id="3" name="Shape 3"/>
          <xdr:cNvCxnSpPr/>
        </xdr:nvCxnSpPr>
        <xdr:spPr>
          <a:xfrm>
            <a:off x="4931663" y="3780000"/>
            <a:ext cx="828675" cy="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5</xdr:col>
      <xdr:colOff>47625</xdr:colOff>
      <xdr:row>7</xdr:row>
      <xdr:rowOff>57150</xdr:rowOff>
    </xdr:from>
    <xdr:ext cx="685800" cy="28575"/>
    <xdr:grpSp>
      <xdr:nvGrpSpPr>
        <xdr:cNvPr id="4" name="Shape 2"/>
        <xdr:cNvGrpSpPr/>
      </xdr:nvGrpSpPr>
      <xdr:grpSpPr>
        <a:xfrm>
          <a:off x="5003100" y="3775238"/>
          <a:ext cx="685800" cy="9525"/>
          <a:chOff x="5003100" y="3775238"/>
          <a:chExt cx="685800" cy="9525"/>
        </a:xfrm>
      </xdr:grpSpPr>
      <xdr:cxnSp macro="">
        <xdr:nvCxnSpPr>
          <xdr:cNvPr id="5" name="Shape 4"/>
          <xdr:cNvCxnSpPr/>
        </xdr:nvCxnSpPr>
        <xdr:spPr>
          <a:xfrm>
            <a:off x="5003100" y="3775238"/>
            <a:ext cx="685800" cy="9525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7</xdr:col>
      <xdr:colOff>209550</xdr:colOff>
      <xdr:row>4</xdr:row>
      <xdr:rowOff>0</xdr:rowOff>
    </xdr:from>
    <xdr:ext cx="1219200" cy="533400"/>
    <xdr:grpSp>
      <xdr:nvGrpSpPr>
        <xdr:cNvPr id="6" name="Shape 2"/>
        <xdr:cNvGrpSpPr/>
      </xdr:nvGrpSpPr>
      <xdr:grpSpPr>
        <a:xfrm>
          <a:off x="4736400" y="3513300"/>
          <a:ext cx="1219200" cy="533400"/>
          <a:chOff x="4736400" y="3513300"/>
          <a:chExt cx="1219200" cy="533400"/>
        </a:xfrm>
      </xdr:grpSpPr>
      <xdr:cxnSp macro="">
        <xdr:nvCxnSpPr>
          <xdr:cNvPr id="7" name="Shape 5"/>
          <xdr:cNvCxnSpPr/>
        </xdr:nvCxnSpPr>
        <xdr:spPr>
          <a:xfrm rot="10800000" flipH="1">
            <a:off x="4736400" y="3513300"/>
            <a:ext cx="1219200" cy="53340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7</xdr:col>
      <xdr:colOff>400050</xdr:colOff>
      <xdr:row>9</xdr:row>
      <xdr:rowOff>9525</xdr:rowOff>
    </xdr:from>
    <xdr:ext cx="1057275" cy="628650"/>
    <xdr:grpSp>
      <xdr:nvGrpSpPr>
        <xdr:cNvPr id="8" name="Shape 2"/>
        <xdr:cNvGrpSpPr/>
      </xdr:nvGrpSpPr>
      <xdr:grpSpPr>
        <a:xfrm>
          <a:off x="4817363" y="3465675"/>
          <a:ext cx="1057275" cy="628650"/>
          <a:chOff x="4817363" y="3465675"/>
          <a:chExt cx="1057275" cy="628650"/>
        </a:xfrm>
      </xdr:grpSpPr>
      <xdr:cxnSp macro="">
        <xdr:nvCxnSpPr>
          <xdr:cNvPr id="9" name="Shape 6"/>
          <xdr:cNvCxnSpPr/>
        </xdr:nvCxnSpPr>
        <xdr:spPr>
          <a:xfrm>
            <a:off x="4817363" y="3465675"/>
            <a:ext cx="1057275" cy="62865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209550</xdr:colOff>
      <xdr:row>12</xdr:row>
      <xdr:rowOff>66675</xdr:rowOff>
    </xdr:from>
    <xdr:ext cx="38100" cy="1257300"/>
    <xdr:grpSp>
      <xdr:nvGrpSpPr>
        <xdr:cNvPr id="2" name="Shape 2"/>
        <xdr:cNvGrpSpPr/>
      </xdr:nvGrpSpPr>
      <xdr:grpSpPr>
        <a:xfrm>
          <a:off x="5326950" y="3151350"/>
          <a:ext cx="38100" cy="1257300"/>
          <a:chOff x="5326950" y="3151350"/>
          <a:chExt cx="38100" cy="1257300"/>
        </a:xfrm>
      </xdr:grpSpPr>
      <xdr:cxnSp macro="">
        <xdr:nvCxnSpPr>
          <xdr:cNvPr id="7" name="Shape 7"/>
          <xdr:cNvCxnSpPr/>
        </xdr:nvCxnSpPr>
        <xdr:spPr>
          <a:xfrm flipH="1">
            <a:off x="5326950" y="3151350"/>
            <a:ext cx="38100" cy="125730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2</xdr:col>
      <xdr:colOff>895350</xdr:colOff>
      <xdr:row>12</xdr:row>
      <xdr:rowOff>66675</xdr:rowOff>
    </xdr:from>
    <xdr:ext cx="381000" cy="1371600"/>
    <xdr:grpSp>
      <xdr:nvGrpSpPr>
        <xdr:cNvPr id="3" name="Shape 2"/>
        <xdr:cNvGrpSpPr/>
      </xdr:nvGrpSpPr>
      <xdr:grpSpPr>
        <a:xfrm>
          <a:off x="5160263" y="3098963"/>
          <a:ext cx="371475" cy="1362075"/>
          <a:chOff x="5160263" y="3098963"/>
          <a:chExt cx="371475" cy="1362075"/>
        </a:xfrm>
      </xdr:grpSpPr>
      <xdr:cxnSp macro="">
        <xdr:nvCxnSpPr>
          <xdr:cNvPr id="8" name="Shape 8"/>
          <xdr:cNvCxnSpPr/>
        </xdr:nvCxnSpPr>
        <xdr:spPr>
          <a:xfrm flipH="1">
            <a:off x="5160263" y="3098963"/>
            <a:ext cx="371475" cy="1362075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</xdr:col>
      <xdr:colOff>876300</xdr:colOff>
      <xdr:row>27</xdr:row>
      <xdr:rowOff>95250</xdr:rowOff>
    </xdr:from>
    <xdr:ext cx="1209675" cy="1133475"/>
    <xdr:grpSp>
      <xdr:nvGrpSpPr>
        <xdr:cNvPr id="4" name="Shape 2"/>
        <xdr:cNvGrpSpPr/>
      </xdr:nvGrpSpPr>
      <xdr:grpSpPr>
        <a:xfrm>
          <a:off x="4745925" y="3218025"/>
          <a:ext cx="1200150" cy="1123950"/>
          <a:chOff x="4745925" y="3218025"/>
          <a:chExt cx="1200150" cy="1123950"/>
        </a:xfrm>
      </xdr:grpSpPr>
      <xdr:cxnSp macro="">
        <xdr:nvCxnSpPr>
          <xdr:cNvPr id="9" name="Shape 9"/>
          <xdr:cNvCxnSpPr/>
        </xdr:nvCxnSpPr>
        <xdr:spPr>
          <a:xfrm flipH="1">
            <a:off x="4745925" y="3218025"/>
            <a:ext cx="1200150" cy="112395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/>
  <cols>
    <col min="1" max="1" width="33.28515625" customWidth="1"/>
    <col min="2" max="6" width="17.7109375" customWidth="1"/>
    <col min="7" max="7" width="11.42578125" customWidth="1"/>
    <col min="8" max="26" width="10.7109375" customWidth="1"/>
  </cols>
  <sheetData>
    <row r="1" spans="1:26">
      <c r="A1" s="1"/>
      <c r="B1" s="2"/>
      <c r="C1" s="2"/>
      <c r="D1" s="2"/>
      <c r="E1" s="2"/>
      <c r="F1" s="2"/>
      <c r="G1" s="1"/>
      <c r="H1" s="3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>
      <c r="A2" s="1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/>
      <c r="H2" s="3" t="s">
        <v>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6" t="s">
        <v>7</v>
      </c>
      <c r="B3" s="7">
        <v>220000</v>
      </c>
      <c r="C3" s="7">
        <v>640000</v>
      </c>
      <c r="D3" s="7">
        <v>700000</v>
      </c>
      <c r="E3" s="7">
        <v>259000</v>
      </c>
      <c r="F3" s="7">
        <v>300000</v>
      </c>
      <c r="G3" s="1"/>
      <c r="H3" s="3" t="s">
        <v>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 t="s">
        <v>9</v>
      </c>
      <c r="B4" s="8">
        <v>120000</v>
      </c>
      <c r="C4" s="8">
        <v>240000</v>
      </c>
      <c r="D4" s="8">
        <v>450000</v>
      </c>
      <c r="E4" s="8">
        <v>259000</v>
      </c>
      <c r="F4" s="8">
        <v>300000</v>
      </c>
      <c r="G4" s="1"/>
      <c r="H4" s="3" t="s">
        <v>10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 t="s">
        <v>11</v>
      </c>
      <c r="B5" s="8">
        <f t="shared" ref="B5:F5" si="0">+B3-B4</f>
        <v>100000</v>
      </c>
      <c r="C5" s="8">
        <f t="shared" si="0"/>
        <v>400000</v>
      </c>
      <c r="D5" s="8">
        <f t="shared" si="0"/>
        <v>250000</v>
      </c>
      <c r="E5" s="8">
        <f t="shared" si="0"/>
        <v>0</v>
      </c>
      <c r="F5" s="8">
        <f t="shared" si="0"/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>
      <c r="A6" s="9" t="s">
        <v>12</v>
      </c>
      <c r="B6" s="4" t="s">
        <v>13</v>
      </c>
      <c r="C6" s="4" t="s">
        <v>14</v>
      </c>
      <c r="D6" s="4" t="s">
        <v>15</v>
      </c>
      <c r="E6" s="4" t="s">
        <v>16</v>
      </c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 t="s">
        <v>17</v>
      </c>
      <c r="B7" s="10">
        <v>1500</v>
      </c>
      <c r="C7" s="11">
        <v>3000</v>
      </c>
      <c r="D7" s="12">
        <v>1100</v>
      </c>
      <c r="E7" s="13">
        <v>4000</v>
      </c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 t="s">
        <v>18</v>
      </c>
      <c r="B8" s="14"/>
      <c r="C8" s="15"/>
      <c r="D8" s="16"/>
      <c r="E8" s="13">
        <v>3500</v>
      </c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7" t="s">
        <v>19</v>
      </c>
      <c r="B9" s="18"/>
      <c r="C9" s="19">
        <v>750</v>
      </c>
      <c r="D9" s="19">
        <v>250</v>
      </c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" t="s">
        <v>20</v>
      </c>
      <c r="B11" s="4" t="s">
        <v>21</v>
      </c>
      <c r="C11" s="4" t="s">
        <v>22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 t="s">
        <v>23</v>
      </c>
      <c r="B12" s="11">
        <v>800</v>
      </c>
      <c r="C12" s="11">
        <v>1200</v>
      </c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 t="s">
        <v>24</v>
      </c>
      <c r="B13" s="12">
        <v>320</v>
      </c>
      <c r="C13" s="12">
        <v>480</v>
      </c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 t="s">
        <v>25</v>
      </c>
      <c r="B14" s="8">
        <v>320000</v>
      </c>
      <c r="C14" s="8">
        <v>270000</v>
      </c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 t="s">
        <v>26</v>
      </c>
      <c r="B15" s="20">
        <v>6400</v>
      </c>
      <c r="C15" s="20">
        <v>10000</v>
      </c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 t="s">
        <v>27</v>
      </c>
      <c r="B16" s="20">
        <v>6400</v>
      </c>
      <c r="C16" s="20">
        <v>10000</v>
      </c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1" t="s">
        <v>28</v>
      </c>
      <c r="B17" s="22">
        <v>160</v>
      </c>
      <c r="C17" s="22">
        <v>170</v>
      </c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 t="s">
        <v>29</v>
      </c>
      <c r="B18" s="13">
        <v>1500</v>
      </c>
      <c r="C18" s="13">
        <v>2000</v>
      </c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>
      <c r="A21" s="23" t="s">
        <v>30</v>
      </c>
      <c r="B21" s="24" t="s">
        <v>1</v>
      </c>
      <c r="C21" s="24" t="s">
        <v>2</v>
      </c>
      <c r="D21" s="24" t="s">
        <v>3</v>
      </c>
      <c r="E21" s="24" t="s">
        <v>4</v>
      </c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5" t="s">
        <v>31</v>
      </c>
      <c r="B22" s="26" t="s">
        <v>13</v>
      </c>
      <c r="C22" s="26" t="s">
        <v>14</v>
      </c>
      <c r="D22" s="26" t="s">
        <v>15</v>
      </c>
      <c r="E22" s="26" t="s">
        <v>16</v>
      </c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7" t="s">
        <v>32</v>
      </c>
      <c r="B23" s="28">
        <f t="shared" ref="B23:E23" si="1">+B7</f>
        <v>1500</v>
      </c>
      <c r="C23" s="28">
        <f t="shared" si="1"/>
        <v>3000</v>
      </c>
      <c r="D23" s="28">
        <f t="shared" si="1"/>
        <v>1100</v>
      </c>
      <c r="E23" s="28">
        <f t="shared" si="1"/>
        <v>4000</v>
      </c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9" t="s">
        <v>33</v>
      </c>
      <c r="B24" s="30">
        <f t="shared" ref="B24:E24" si="2">+B25+B26</f>
        <v>1000</v>
      </c>
      <c r="C24" s="30">
        <f t="shared" si="2"/>
        <v>2000</v>
      </c>
      <c r="D24" s="30">
        <f t="shared" si="2"/>
        <v>800</v>
      </c>
      <c r="E24" s="30">
        <f t="shared" si="2"/>
        <v>3500</v>
      </c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7"/>
      <c r="B25" s="28">
        <f>+C9</f>
        <v>750</v>
      </c>
      <c r="C25" s="28">
        <f>+B12</f>
        <v>800</v>
      </c>
      <c r="D25" s="28">
        <f>+B13</f>
        <v>320</v>
      </c>
      <c r="E25" s="28">
        <f>+B18</f>
        <v>1500</v>
      </c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7"/>
      <c r="B26" s="28">
        <f>+D9</f>
        <v>250</v>
      </c>
      <c r="C26" s="28">
        <f>+C12</f>
        <v>1200</v>
      </c>
      <c r="D26" s="28">
        <f>+C13</f>
        <v>480</v>
      </c>
      <c r="E26" s="28">
        <f>+C18</f>
        <v>2000</v>
      </c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1" t="s">
        <v>34</v>
      </c>
      <c r="B27" s="32">
        <f t="shared" ref="B27:E27" si="3">+B24/B23</f>
        <v>0.66666666666666663</v>
      </c>
      <c r="C27" s="32">
        <f t="shared" si="3"/>
        <v>0.66666666666666663</v>
      </c>
      <c r="D27" s="33">
        <f t="shared" si="3"/>
        <v>0.72727272727272729</v>
      </c>
      <c r="E27" s="33">
        <f t="shared" si="3"/>
        <v>0.875</v>
      </c>
      <c r="F27" s="2" t="s">
        <v>35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2"/>
      <c r="C30" s="2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2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2"/>
      <c r="C32" s="2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2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2"/>
      <c r="C35" s="2"/>
      <c r="D35" s="2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2"/>
      <c r="C36" s="2"/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"/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2"/>
      <c r="C38" s="2"/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2">
      <c r="J2" s="95" t="s">
        <v>36</v>
      </c>
      <c r="K2" s="96"/>
    </row>
    <row r="3" spans="2:12">
      <c r="I3" s="34" t="s">
        <v>37</v>
      </c>
      <c r="J3" s="35">
        <v>0</v>
      </c>
      <c r="K3" s="36"/>
    </row>
    <row r="4" spans="2:12">
      <c r="K4" s="37"/>
    </row>
    <row r="5" spans="2:12">
      <c r="B5" s="95" t="s">
        <v>38</v>
      </c>
      <c r="C5" s="96"/>
      <c r="E5" s="38" t="s">
        <v>39</v>
      </c>
      <c r="G5" s="38" t="s">
        <v>40</v>
      </c>
      <c r="I5" s="34" t="s">
        <v>41</v>
      </c>
      <c r="J5" s="39">
        <f>+'Datos de entrada'!B15</f>
        <v>6400</v>
      </c>
      <c r="K5" s="37" t="s">
        <v>42</v>
      </c>
      <c r="L5" s="39">
        <f>+'Datos de entrada'!B16</f>
        <v>6400</v>
      </c>
    </row>
    <row r="6" spans="2:12">
      <c r="B6" s="35"/>
      <c r="C6" s="36"/>
      <c r="E6" s="40"/>
      <c r="G6" s="40"/>
      <c r="K6" s="37"/>
    </row>
    <row r="7" spans="2:12">
      <c r="C7" s="37"/>
      <c r="E7" s="41"/>
      <c r="G7" s="41"/>
      <c r="K7" s="37" t="s">
        <v>43</v>
      </c>
      <c r="L7" s="34">
        <v>0</v>
      </c>
    </row>
    <row r="8" spans="2:12">
      <c r="C8" s="37"/>
      <c r="E8" s="41"/>
      <c r="G8" s="41"/>
    </row>
    <row r="9" spans="2:12">
      <c r="C9" s="37"/>
      <c r="E9" s="41"/>
      <c r="G9" s="41"/>
    </row>
    <row r="10" spans="2:12">
      <c r="C10" s="37"/>
      <c r="E10" s="42"/>
      <c r="G10" s="42"/>
      <c r="J10" s="95" t="s">
        <v>44</v>
      </c>
      <c r="K10" s="96"/>
    </row>
    <row r="11" spans="2:12">
      <c r="I11" s="34" t="s">
        <v>37</v>
      </c>
      <c r="J11" s="35">
        <v>0</v>
      </c>
      <c r="K11" s="36"/>
    </row>
    <row r="12" spans="2:12">
      <c r="K12" s="37"/>
    </row>
    <row r="13" spans="2:12">
      <c r="I13" s="34" t="s">
        <v>41</v>
      </c>
      <c r="J13" s="39">
        <f>+'Datos de entrada'!C15</f>
        <v>10000</v>
      </c>
      <c r="K13" s="37" t="s">
        <v>42</v>
      </c>
      <c r="L13" s="39">
        <f>+'Datos de entrada'!C16</f>
        <v>10000</v>
      </c>
    </row>
    <row r="14" spans="2:12">
      <c r="K14" s="37"/>
    </row>
    <row r="15" spans="2:12">
      <c r="K15" s="37" t="s">
        <v>43</v>
      </c>
      <c r="L15" s="34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J2:K2"/>
    <mergeCell ref="B5:C5"/>
    <mergeCell ref="J10:K10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/>
  <cols>
    <col min="1" max="1" width="23.85546875" customWidth="1"/>
    <col min="2" max="4" width="13.85546875" customWidth="1"/>
    <col min="5" max="5" width="17.42578125" customWidth="1"/>
    <col min="6" max="6" width="13.85546875" customWidth="1"/>
    <col min="7" max="8" width="10.7109375" customWidth="1"/>
    <col min="9" max="9" width="20.42578125" customWidth="1"/>
    <col min="10" max="26" width="10.7109375" customWidth="1"/>
  </cols>
  <sheetData>
    <row r="1" spans="1:26">
      <c r="A1" s="97" t="s">
        <v>45</v>
      </c>
      <c r="B1" s="96"/>
      <c r="C1" s="96"/>
      <c r="D1" s="96"/>
      <c r="E1" s="96"/>
      <c r="F1" s="96"/>
    </row>
    <row r="2" spans="1:26" ht="30">
      <c r="A2" s="27"/>
      <c r="B2" s="43" t="s">
        <v>1</v>
      </c>
      <c r="C2" s="24" t="s">
        <v>2</v>
      </c>
      <c r="D2" s="24" t="s">
        <v>3</v>
      </c>
      <c r="E2" s="24" t="s">
        <v>4</v>
      </c>
      <c r="F2" s="24" t="s">
        <v>5</v>
      </c>
    </row>
    <row r="3" spans="1:26">
      <c r="A3" s="27" t="s">
        <v>7</v>
      </c>
      <c r="B3" s="44">
        <f>+'Datos de entrada'!B3</f>
        <v>220000</v>
      </c>
      <c r="C3" s="44">
        <f>+'Datos de entrada'!C3</f>
        <v>640000</v>
      </c>
      <c r="D3" s="44">
        <f>+'Datos de entrada'!D3</f>
        <v>700000</v>
      </c>
      <c r="E3" s="44">
        <f>+'Datos de entrada'!E3</f>
        <v>259000</v>
      </c>
      <c r="F3" s="44">
        <f>+'Datos de entrada'!F3</f>
        <v>300000</v>
      </c>
    </row>
    <row r="4" spans="1:26">
      <c r="A4" s="27" t="s">
        <v>46</v>
      </c>
      <c r="B4" s="44">
        <f>+'Datos de entrada'!B4</f>
        <v>120000</v>
      </c>
      <c r="C4" s="44">
        <f>+'Datos de entrada'!C4</f>
        <v>240000</v>
      </c>
      <c r="D4" s="44">
        <f>+'Datos de entrada'!D4</f>
        <v>450000</v>
      </c>
      <c r="E4" s="44">
        <f>+'Datos de entrada'!E4</f>
        <v>259000</v>
      </c>
      <c r="F4" s="44">
        <f>+'Datos de entrada'!F4</f>
        <v>300000</v>
      </c>
    </row>
    <row r="5" spans="1:26">
      <c r="A5" s="29" t="s">
        <v>47</v>
      </c>
      <c r="B5" s="45">
        <f>+'Datos de entrada'!B27</f>
        <v>0.66666666666666663</v>
      </c>
      <c r="C5" s="45">
        <f>+'Datos de entrada'!C27</f>
        <v>0.66666666666666663</v>
      </c>
      <c r="D5" s="45">
        <f>+'Datos de entrada'!D27</f>
        <v>0.72727272727272729</v>
      </c>
      <c r="E5" s="45">
        <f>+'Datos de entrada'!E27</f>
        <v>0.875</v>
      </c>
      <c r="F5" s="44"/>
    </row>
    <row r="6" spans="1:26">
      <c r="A6" s="46" t="s">
        <v>48</v>
      </c>
      <c r="B6" s="47">
        <f t="shared" ref="B6:E6" si="0">+B4*B5</f>
        <v>80000</v>
      </c>
      <c r="C6" s="47">
        <f t="shared" si="0"/>
        <v>160000</v>
      </c>
      <c r="D6" s="47">
        <f t="shared" si="0"/>
        <v>327272.72727272729</v>
      </c>
      <c r="E6" s="47">
        <f t="shared" si="0"/>
        <v>226625</v>
      </c>
      <c r="F6" s="47"/>
      <c r="G6" s="34" t="s">
        <v>49</v>
      </c>
    </row>
    <row r="7" spans="1:26">
      <c r="A7" s="46" t="s">
        <v>11</v>
      </c>
      <c r="B7" s="47">
        <f>+'Datos de entrada'!B5</f>
        <v>100000</v>
      </c>
      <c r="C7" s="47">
        <f>+'Datos de entrada'!C5</f>
        <v>400000</v>
      </c>
      <c r="D7" s="47">
        <f>+'Datos de entrada'!D5</f>
        <v>250000</v>
      </c>
      <c r="E7" s="47">
        <f>+'Datos de entrada'!E5</f>
        <v>0</v>
      </c>
      <c r="F7" s="47">
        <f>+'Datos de entrada'!F5</f>
        <v>0</v>
      </c>
    </row>
    <row r="8" spans="1:26">
      <c r="A8" s="48" t="s">
        <v>50</v>
      </c>
      <c r="B8" s="49">
        <f t="shared" ref="B8:E8" si="1">+B6+B7</f>
        <v>180000</v>
      </c>
      <c r="C8" s="49">
        <f t="shared" si="1"/>
        <v>560000</v>
      </c>
      <c r="D8" s="49">
        <f t="shared" si="1"/>
        <v>577272.72727272729</v>
      </c>
      <c r="E8" s="49">
        <f t="shared" si="1"/>
        <v>226625</v>
      </c>
      <c r="F8" s="49">
        <f>+F4</f>
        <v>300000</v>
      </c>
      <c r="G8" s="50" t="s">
        <v>51</v>
      </c>
      <c r="H8" s="50"/>
      <c r="I8" s="50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>
      <c r="A9" s="27" t="s">
        <v>52</v>
      </c>
      <c r="B9" s="44">
        <f>+C9+D9</f>
        <v>180000</v>
      </c>
      <c r="C9" s="44">
        <f>+B13*'Datos de entrada'!C9</f>
        <v>135000</v>
      </c>
      <c r="D9" s="44">
        <f>+B13*'Datos de entrada'!D9</f>
        <v>45000</v>
      </c>
      <c r="E9" s="44"/>
      <c r="F9" s="44"/>
    </row>
    <row r="10" spans="1:26">
      <c r="A10" s="52" t="s">
        <v>53</v>
      </c>
      <c r="B10" s="53">
        <f>+B8-B9</f>
        <v>0</v>
      </c>
      <c r="C10" s="53">
        <f t="shared" ref="C10:D10" si="2">+C8+C9</f>
        <v>695000</v>
      </c>
      <c r="D10" s="53">
        <f t="shared" si="2"/>
        <v>622272.72727272729</v>
      </c>
      <c r="E10" s="53">
        <f t="shared" ref="E10:F10" si="3">+E8</f>
        <v>226625</v>
      </c>
      <c r="F10" s="53">
        <f t="shared" si="3"/>
        <v>300000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30">
      <c r="A11" s="54" t="s">
        <v>12</v>
      </c>
      <c r="B11" s="55" t="str">
        <f>+'Datos de entrada'!B6</f>
        <v>trabajos efectuados</v>
      </c>
      <c r="C11" s="55" t="str">
        <f>+'Datos de entrada'!C6</f>
        <v>horas máquina</v>
      </c>
      <c r="D11" s="55" t="str">
        <f>+'Datos de entrada'!D6</f>
        <v>horas</v>
      </c>
      <c r="E11" s="55" t="str">
        <f>+'Datos de entrada'!E6</f>
        <v>Número llamadas realizadas</v>
      </c>
      <c r="F11" s="56"/>
    </row>
    <row r="12" spans="1:26">
      <c r="A12" s="57" t="s">
        <v>54</v>
      </c>
      <c r="B12" s="58">
        <f>+'Datos de entrada'!B24</f>
        <v>1000</v>
      </c>
      <c r="C12" s="58">
        <f>+'Datos de entrada'!C24</f>
        <v>2000</v>
      </c>
      <c r="D12" s="58">
        <f>+'Datos de entrada'!D24</f>
        <v>800</v>
      </c>
      <c r="E12" s="58">
        <f>+'Datos de entrada'!E24</f>
        <v>3500</v>
      </c>
      <c r="F12" s="56"/>
      <c r="G12" s="34" t="s">
        <v>55</v>
      </c>
    </row>
    <row r="13" spans="1:26">
      <c r="A13" s="57" t="s">
        <v>56</v>
      </c>
      <c r="B13" s="59">
        <f>+B8/B12</f>
        <v>180</v>
      </c>
      <c r="C13" s="59">
        <f t="shared" ref="C13:E13" si="4">+C10/C12</f>
        <v>347.5</v>
      </c>
      <c r="D13" s="59">
        <f t="shared" si="4"/>
        <v>777.84090909090912</v>
      </c>
      <c r="E13" s="59">
        <f t="shared" si="4"/>
        <v>64.75</v>
      </c>
      <c r="F13" s="56"/>
    </row>
    <row r="14" spans="1:26">
      <c r="A14" s="60" t="s">
        <v>57</v>
      </c>
      <c r="B14" s="61">
        <f t="shared" ref="B14:E14" si="5">+B4-B6</f>
        <v>40000</v>
      </c>
      <c r="C14" s="61">
        <f t="shared" si="5"/>
        <v>80000</v>
      </c>
      <c r="D14" s="61">
        <f t="shared" si="5"/>
        <v>122727.27272727271</v>
      </c>
      <c r="E14" s="61">
        <f t="shared" si="5"/>
        <v>32375</v>
      </c>
      <c r="F14" s="62"/>
      <c r="G14" s="63" t="s">
        <v>58</v>
      </c>
      <c r="H14" s="63"/>
      <c r="I14" s="63"/>
    </row>
    <row r="15" spans="1:26">
      <c r="A15" s="63" t="s">
        <v>59</v>
      </c>
      <c r="B15" s="64">
        <f>+B14+C14+D14+E14</f>
        <v>275102.27272727271</v>
      </c>
    </row>
    <row r="16" spans="1:26">
      <c r="A16" s="65" t="s">
        <v>60</v>
      </c>
      <c r="B16" s="38"/>
      <c r="C16" s="66" t="s">
        <v>21</v>
      </c>
      <c r="D16" s="38"/>
      <c r="F16" s="38"/>
      <c r="G16" s="66" t="s">
        <v>22</v>
      </c>
      <c r="H16" s="38"/>
    </row>
    <row r="17" spans="1:9">
      <c r="B17" s="67" t="s">
        <v>61</v>
      </c>
      <c r="C17" s="67" t="s">
        <v>62</v>
      </c>
      <c r="D17" s="67" t="s">
        <v>63</v>
      </c>
      <c r="F17" s="67" t="s">
        <v>61</v>
      </c>
      <c r="G17" s="67" t="s">
        <v>62</v>
      </c>
      <c r="H17" s="67" t="s">
        <v>63</v>
      </c>
    </row>
    <row r="18" spans="1:9">
      <c r="A18" s="68" t="s">
        <v>25</v>
      </c>
      <c r="B18" s="69"/>
      <c r="C18" s="56"/>
      <c r="D18" s="70">
        <f>+'Datos de entrada'!B14</f>
        <v>320000</v>
      </c>
      <c r="F18" s="56"/>
      <c r="G18" s="56"/>
      <c r="H18" s="70">
        <f>+'Datos de entrada'!C14</f>
        <v>270000</v>
      </c>
      <c r="I18" s="68" t="s">
        <v>25</v>
      </c>
    </row>
    <row r="19" spans="1:9">
      <c r="A19" s="68" t="s">
        <v>2</v>
      </c>
      <c r="B19" s="71">
        <f>+'Datos de entrada'!B12</f>
        <v>800</v>
      </c>
      <c r="C19" s="72">
        <f>+C13</f>
        <v>347.5</v>
      </c>
      <c r="D19" s="70">
        <f t="shared" ref="D19:D20" si="6">+B19*C19</f>
        <v>278000</v>
      </c>
      <c r="F19" s="73">
        <f>+'Datos de entrada'!C12</f>
        <v>1200</v>
      </c>
      <c r="G19" s="72">
        <f>+C13</f>
        <v>347.5</v>
      </c>
      <c r="H19" s="70">
        <f t="shared" ref="H19:H20" si="7">+F19*G19</f>
        <v>417000</v>
      </c>
      <c r="I19" s="68" t="s">
        <v>2</v>
      </c>
    </row>
    <row r="20" spans="1:9">
      <c r="A20" s="68" t="s">
        <v>3</v>
      </c>
      <c r="B20" s="74">
        <f>+'Datos de entrada'!B13</f>
        <v>320</v>
      </c>
      <c r="C20" s="72">
        <f>+D13</f>
        <v>777.84090909090912</v>
      </c>
      <c r="D20" s="70">
        <f t="shared" si="6"/>
        <v>248909.09090909091</v>
      </c>
      <c r="F20" s="75">
        <f>+'Datos de entrada'!C13</f>
        <v>480</v>
      </c>
      <c r="G20" s="72">
        <f>+D13</f>
        <v>777.84090909090912</v>
      </c>
      <c r="H20" s="70">
        <f t="shared" si="7"/>
        <v>373363.63636363635</v>
      </c>
      <c r="I20" s="68" t="s">
        <v>3</v>
      </c>
    </row>
    <row r="21" spans="1:9" ht="15.75" customHeight="1">
      <c r="A21" s="68" t="s">
        <v>64</v>
      </c>
      <c r="B21" s="76">
        <f>+'Datos de entrada'!B15</f>
        <v>6400</v>
      </c>
      <c r="C21" s="77">
        <f>+D21/B21</f>
        <v>132.32954545454547</v>
      </c>
      <c r="D21" s="78">
        <f>+D18+D19+D20</f>
        <v>846909.09090909094</v>
      </c>
      <c r="F21" s="76">
        <f>+'Datos de entrada'!C15</f>
        <v>10000</v>
      </c>
      <c r="G21" s="77">
        <f>+H21/F21</f>
        <v>106.03636363636362</v>
      </c>
      <c r="H21" s="78">
        <f>+H18+H19+H20</f>
        <v>1060363.6363636362</v>
      </c>
      <c r="I21" s="68" t="s">
        <v>64</v>
      </c>
    </row>
    <row r="22" spans="1:9" ht="15.75" customHeight="1"/>
    <row r="23" spans="1:9" ht="15.75" customHeight="1">
      <c r="A23" s="65" t="s">
        <v>65</v>
      </c>
    </row>
    <row r="24" spans="1:9" ht="15.75" customHeight="1">
      <c r="C24" s="66" t="s">
        <v>21</v>
      </c>
      <c r="D24" s="38"/>
      <c r="F24" s="38"/>
      <c r="G24" s="66" t="s">
        <v>22</v>
      </c>
    </row>
    <row r="25" spans="1:9" ht="15.75" customHeight="1">
      <c r="B25" s="67" t="s">
        <v>61</v>
      </c>
      <c r="C25" s="67" t="s">
        <v>62</v>
      </c>
      <c r="D25" s="67" t="s">
        <v>63</v>
      </c>
      <c r="F25" s="67" t="s">
        <v>61</v>
      </c>
      <c r="G25" s="67" t="s">
        <v>62</v>
      </c>
      <c r="H25" s="67" t="s">
        <v>63</v>
      </c>
    </row>
    <row r="26" spans="1:9" ht="15.75" customHeight="1">
      <c r="A26" s="68" t="s">
        <v>37</v>
      </c>
      <c r="B26" s="79">
        <v>0</v>
      </c>
      <c r="C26" s="68">
        <v>0</v>
      </c>
      <c r="D26" s="70">
        <v>0</v>
      </c>
      <c r="F26" s="68">
        <v>0</v>
      </c>
      <c r="G26" s="68">
        <v>0</v>
      </c>
      <c r="H26" s="70">
        <v>0</v>
      </c>
    </row>
    <row r="27" spans="1:9" ht="15.75" customHeight="1">
      <c r="A27" s="68" t="s">
        <v>66</v>
      </c>
      <c r="B27" s="80">
        <f t="shared" ref="B27:D27" si="8">+B21</f>
        <v>6400</v>
      </c>
      <c r="C27" s="72">
        <f t="shared" si="8"/>
        <v>132.32954545454547</v>
      </c>
      <c r="D27" s="70">
        <f t="shared" si="8"/>
        <v>846909.09090909094</v>
      </c>
      <c r="F27" s="76">
        <f t="shared" ref="F27:H27" si="9">+F21</f>
        <v>10000</v>
      </c>
      <c r="G27" s="72">
        <f t="shared" si="9"/>
        <v>106.03636363636362</v>
      </c>
      <c r="H27" s="70">
        <f t="shared" si="9"/>
        <v>1060363.6363636362</v>
      </c>
    </row>
    <row r="28" spans="1:9" ht="15.75" customHeight="1">
      <c r="A28" s="68" t="s">
        <v>67</v>
      </c>
      <c r="B28" s="80">
        <f>+'Datos de entrada'!B16</f>
        <v>6400</v>
      </c>
      <c r="C28" s="77">
        <f>+C27</f>
        <v>132.32954545454547</v>
      </c>
      <c r="D28" s="81">
        <f>+B28*C28</f>
        <v>846909.09090909094</v>
      </c>
      <c r="F28" s="76">
        <f>+'Datos de entrada'!C16</f>
        <v>10000</v>
      </c>
      <c r="G28" s="77">
        <f>+G27</f>
        <v>106.03636363636362</v>
      </c>
      <c r="H28" s="81">
        <f>+F28*G28</f>
        <v>1060363.6363636362</v>
      </c>
      <c r="I28" s="34" t="s">
        <v>68</v>
      </c>
    </row>
    <row r="29" spans="1:9" ht="15.75" customHeight="1">
      <c r="A29" s="68" t="s">
        <v>43</v>
      </c>
      <c r="B29" s="68"/>
      <c r="C29" s="72"/>
      <c r="D29" s="70"/>
      <c r="F29" s="68"/>
      <c r="G29" s="72"/>
      <c r="H29" s="70"/>
    </row>
    <row r="30" spans="1:9" ht="15.75" customHeight="1"/>
    <row r="31" spans="1:9" ht="15.75" customHeight="1">
      <c r="A31" s="65" t="s">
        <v>69</v>
      </c>
    </row>
    <row r="32" spans="1:9" ht="15.75" customHeight="1">
      <c r="B32" s="82" t="s">
        <v>70</v>
      </c>
      <c r="C32" s="82" t="s">
        <v>71</v>
      </c>
      <c r="D32" s="82" t="s">
        <v>22</v>
      </c>
      <c r="E32" s="82" t="s">
        <v>71</v>
      </c>
      <c r="F32" s="82" t="s">
        <v>72</v>
      </c>
      <c r="G32" s="82" t="s">
        <v>71</v>
      </c>
    </row>
    <row r="33" spans="1:7" ht="15.75" customHeight="1">
      <c r="A33" s="68" t="s">
        <v>73</v>
      </c>
      <c r="B33" s="83">
        <f>+'Datos de entrada'!B16*'Datos de entrada'!B17</f>
        <v>1024000</v>
      </c>
      <c r="C33" s="84">
        <f t="shared" ref="C33:C37" si="10">+B33/$B$33</f>
        <v>1</v>
      </c>
      <c r="D33" s="70">
        <f>+'Datos de entrada'!C16*'Datos de entrada'!C17</f>
        <v>1700000</v>
      </c>
      <c r="E33" s="84">
        <f t="shared" ref="E33:E37" si="11">+D33/$D$33</f>
        <v>1</v>
      </c>
      <c r="F33" s="70">
        <f t="shared" ref="F33:F37" si="12">+B33+D33</f>
        <v>2724000</v>
      </c>
      <c r="G33" s="84">
        <f t="shared" ref="G33:G40" si="13">+F33/$F$33</f>
        <v>1</v>
      </c>
    </row>
    <row r="34" spans="1:7" ht="15.75" customHeight="1">
      <c r="A34" s="68" t="s">
        <v>74</v>
      </c>
      <c r="B34" s="83">
        <f>-D28</f>
        <v>-846909.09090909094</v>
      </c>
      <c r="C34" s="84">
        <f t="shared" si="10"/>
        <v>-0.82705965909090917</v>
      </c>
      <c r="D34" s="70">
        <f>-H28</f>
        <v>-1060363.6363636362</v>
      </c>
      <c r="E34" s="84">
        <f t="shared" si="11"/>
        <v>-0.62374331550802131</v>
      </c>
      <c r="F34" s="70">
        <f t="shared" si="12"/>
        <v>-1907272.7272727271</v>
      </c>
      <c r="G34" s="84">
        <f t="shared" si="13"/>
        <v>-0.70017354158323308</v>
      </c>
    </row>
    <row r="35" spans="1:7" ht="15.75" customHeight="1">
      <c r="A35" s="85" t="s">
        <v>75</v>
      </c>
      <c r="B35" s="86">
        <f>SUM(B33:B34)</f>
        <v>177090.90909090906</v>
      </c>
      <c r="C35" s="84">
        <f t="shared" si="10"/>
        <v>0.17294034090909088</v>
      </c>
      <c r="D35" s="87">
        <f>SUM(D33:D34)</f>
        <v>639636.36363636376</v>
      </c>
      <c r="E35" s="84">
        <f t="shared" si="11"/>
        <v>0.37625668449197869</v>
      </c>
      <c r="F35" s="70">
        <f t="shared" si="12"/>
        <v>816727.27272727282</v>
      </c>
      <c r="G35" s="84">
        <f t="shared" si="13"/>
        <v>0.29982645841676681</v>
      </c>
    </row>
    <row r="36" spans="1:7" ht="15.75" customHeight="1">
      <c r="A36" s="68" t="s">
        <v>76</v>
      </c>
      <c r="B36" s="83">
        <f>-E13*'Datos de entrada'!B18</f>
        <v>-97125</v>
      </c>
      <c r="C36" s="84">
        <f t="shared" si="10"/>
        <v>-9.48486328125E-2</v>
      </c>
      <c r="D36" s="70">
        <f>-E13*'Datos de entrada'!C18</f>
        <v>-129500</v>
      </c>
      <c r="E36" s="84">
        <f t="shared" si="11"/>
        <v>-7.617647058823529E-2</v>
      </c>
      <c r="F36" s="70">
        <f t="shared" si="12"/>
        <v>-226625</v>
      </c>
      <c r="G36" s="84">
        <f t="shared" si="13"/>
        <v>-8.3195668135095449E-2</v>
      </c>
    </row>
    <row r="37" spans="1:7" ht="15.75" customHeight="1">
      <c r="A37" s="88" t="s">
        <v>77</v>
      </c>
      <c r="B37" s="89">
        <f>SUM(B35:B36)</f>
        <v>79965.909090909059</v>
      </c>
      <c r="C37" s="90">
        <f t="shared" si="10"/>
        <v>7.8091708096590884E-2</v>
      </c>
      <c r="D37" s="91">
        <f>SUM(D35:D36)</f>
        <v>510136.36363636376</v>
      </c>
      <c r="E37" s="90">
        <f t="shared" si="11"/>
        <v>0.3000802139037434</v>
      </c>
      <c r="F37" s="78">
        <f t="shared" si="12"/>
        <v>590102.27272727282</v>
      </c>
      <c r="G37" s="92">
        <f t="shared" si="13"/>
        <v>0.21663079028167137</v>
      </c>
    </row>
    <row r="38" spans="1:7" ht="15.75" customHeight="1">
      <c r="A38" s="68" t="s">
        <v>78</v>
      </c>
      <c r="B38" s="93"/>
      <c r="C38" s="94"/>
      <c r="D38" s="93"/>
      <c r="E38" s="94"/>
      <c r="F38" s="70">
        <f>-F10</f>
        <v>-300000</v>
      </c>
      <c r="G38" s="84">
        <f t="shared" si="13"/>
        <v>-0.11013215859030837</v>
      </c>
    </row>
    <row r="39" spans="1:7" ht="15.75" customHeight="1">
      <c r="A39" s="60" t="s">
        <v>79</v>
      </c>
      <c r="B39" s="93"/>
      <c r="C39" s="94"/>
      <c r="D39" s="93"/>
      <c r="E39" s="94"/>
      <c r="F39" s="78">
        <f>-B15</f>
        <v>-275102.27272727271</v>
      </c>
      <c r="G39" s="92">
        <f t="shared" si="13"/>
        <v>-0.10099202376184754</v>
      </c>
    </row>
    <row r="40" spans="1:7" ht="15.75" customHeight="1">
      <c r="A40" s="68" t="s">
        <v>80</v>
      </c>
      <c r="B40" s="93"/>
      <c r="C40" s="94"/>
      <c r="D40" s="93"/>
      <c r="E40" s="94"/>
      <c r="F40" s="87">
        <f>SUM(F37:F39)</f>
        <v>15000.000000000116</v>
      </c>
      <c r="G40" s="90">
        <f t="shared" si="13"/>
        <v>5.5066079295154613E-3</v>
      </c>
    </row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de entrada</vt:lpstr>
      <vt:lpstr>Cadena de Valor</vt:lpstr>
      <vt:lpstr> Parte 1 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Anne</dc:creator>
  <cp:lastModifiedBy>user</cp:lastModifiedBy>
  <dcterms:created xsi:type="dcterms:W3CDTF">2019-11-12T17:05:04Z</dcterms:created>
  <dcterms:modified xsi:type="dcterms:W3CDTF">2023-09-07T14:29:19Z</dcterms:modified>
</cp:coreProperties>
</file>