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encia Grado\Contab de Gestion\2025\Examenes pasados\"/>
    </mc:Choice>
  </mc:AlternateContent>
  <bookViews>
    <workbookView xWindow="0" yWindow="0" windowWidth="7212" windowHeight="4284"/>
  </bookViews>
  <sheets>
    <sheet name="datos de entrada" sheetId="9" r:id="rId1"/>
    <sheet name="cadena de valor" sheetId="8" r:id="rId2"/>
    <sheet name="sol" sheetId="2" r:id="rId3"/>
  </sheets>
  <definedNames>
    <definedName name="Mejora">#REF!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2" l="1"/>
  <c r="B63" i="2"/>
  <c r="B64" i="2" s="1"/>
  <c r="E64" i="2" s="1"/>
  <c r="J80" i="2"/>
  <c r="J81" i="2"/>
  <c r="J84" i="2"/>
  <c r="J79" i="2"/>
  <c r="H84" i="2"/>
  <c r="H81" i="2"/>
  <c r="F81" i="2"/>
  <c r="F82" i="2"/>
  <c r="F83" i="2" s="1"/>
  <c r="F84" i="2" s="1"/>
  <c r="F85" i="2" s="1"/>
  <c r="H79" i="2"/>
  <c r="I79" i="2"/>
  <c r="F79" i="2"/>
  <c r="E84" i="2"/>
  <c r="D84" i="2"/>
  <c r="B85" i="2"/>
  <c r="B84" i="2"/>
  <c r="B83" i="2"/>
  <c r="B82" i="2"/>
  <c r="E81" i="2"/>
  <c r="D81" i="2"/>
  <c r="D80" i="2"/>
  <c r="E80" i="2"/>
  <c r="B81" i="2"/>
  <c r="B80" i="2"/>
  <c r="E79" i="2"/>
  <c r="D79" i="2" s="1"/>
  <c r="B79" i="2"/>
  <c r="K66" i="2"/>
  <c r="K64" i="2"/>
  <c r="K63" i="2"/>
  <c r="K62" i="2"/>
  <c r="I62" i="2"/>
  <c r="L62" i="2" s="1"/>
  <c r="J64" i="2"/>
  <c r="D66" i="2"/>
  <c r="D64" i="2"/>
  <c r="C64" i="2"/>
  <c r="D63" i="2"/>
  <c r="E57" i="9"/>
  <c r="D57" i="9"/>
  <c r="E62" i="2"/>
  <c r="D62" i="2"/>
  <c r="B62" i="2"/>
  <c r="I54" i="2"/>
  <c r="I55" i="2"/>
  <c r="H55" i="2"/>
  <c r="C57" i="2"/>
  <c r="K49" i="2"/>
  <c r="K47" i="2"/>
  <c r="I47" i="2"/>
  <c r="L46" i="2"/>
  <c r="K46" i="2"/>
  <c r="I46" i="2"/>
  <c r="K45" i="2"/>
  <c r="L45" i="2" s="1"/>
  <c r="I45" i="2"/>
  <c r="D49" i="2"/>
  <c r="F49" i="2" s="1"/>
  <c r="D47" i="2"/>
  <c r="E47" i="2" s="1"/>
  <c r="B47" i="2"/>
  <c r="D46" i="2"/>
  <c r="B46" i="2"/>
  <c r="D45" i="2"/>
  <c r="E45" i="2" s="1"/>
  <c r="B45" i="2"/>
  <c r="I36" i="2"/>
  <c r="H36" i="2"/>
  <c r="I35" i="2"/>
  <c r="D39" i="2"/>
  <c r="C39" i="2"/>
  <c r="I27" i="2"/>
  <c r="K27" i="2"/>
  <c r="I26" i="2"/>
  <c r="K26" i="2" s="1"/>
  <c r="L26" i="2"/>
  <c r="L24" i="2"/>
  <c r="J27" i="2"/>
  <c r="L25" i="2"/>
  <c r="C27" i="2"/>
  <c r="E24" i="2"/>
  <c r="B24" i="2"/>
  <c r="B27" i="2" s="1"/>
  <c r="D29" i="2" s="1"/>
  <c r="C35" i="9"/>
  <c r="I42" i="9"/>
  <c r="I43" i="9"/>
  <c r="E11" i="8"/>
  <c r="E10" i="8"/>
  <c r="F38" i="2"/>
  <c r="F37" i="2"/>
  <c r="G33" i="2"/>
  <c r="C9" i="8" s="1"/>
  <c r="B33" i="2"/>
  <c r="C3" i="8" s="1"/>
  <c r="E63" i="2" l="1"/>
  <c r="E65" i="2" s="1"/>
  <c r="F66" i="2" s="1"/>
  <c r="C72" i="2" s="1"/>
  <c r="D72" i="2" s="1"/>
  <c r="I84" i="2"/>
  <c r="I81" i="2"/>
  <c r="L63" i="2"/>
  <c r="I64" i="2"/>
  <c r="L64" i="2" s="1"/>
  <c r="L47" i="2"/>
  <c r="L48" i="2" s="1"/>
  <c r="M49" i="2" s="1"/>
  <c r="K24" i="2"/>
  <c r="K29" i="2"/>
  <c r="L27" i="2"/>
  <c r="D24" i="2"/>
  <c r="D6" i="2"/>
  <c r="L65" i="2" l="1"/>
  <c r="M66" i="2" s="1"/>
  <c r="H72" i="2" s="1"/>
  <c r="I72" i="2" s="1"/>
  <c r="L28" i="2"/>
  <c r="M29" i="2" s="1"/>
  <c r="D71" i="2"/>
  <c r="G71" i="2"/>
  <c r="B54" i="2"/>
  <c r="D35" i="2"/>
  <c r="E25" i="2"/>
  <c r="F16" i="2"/>
  <c r="E16" i="2"/>
  <c r="I36" i="9"/>
  <c r="C16" i="2" s="1"/>
  <c r="E15" i="2"/>
  <c r="F15" i="2"/>
  <c r="G15" i="2"/>
  <c r="C15" i="2"/>
  <c r="B11" i="2"/>
  <c r="H11" i="2" s="1"/>
  <c r="B10" i="2"/>
  <c r="G10" i="2" s="1"/>
  <c r="B9" i="2"/>
  <c r="D9" i="2" s="1"/>
  <c r="B8" i="2"/>
  <c r="G8" i="2" s="1"/>
  <c r="B7" i="2"/>
  <c r="E7" i="2" s="1"/>
  <c r="B5" i="2"/>
  <c r="E5" i="2" s="1"/>
  <c r="D4" i="2"/>
  <c r="E4" i="2"/>
  <c r="F4" i="2"/>
  <c r="G4" i="2"/>
  <c r="H4" i="2"/>
  <c r="C4" i="2"/>
  <c r="R5" i="8"/>
  <c r="G16" i="2" s="1"/>
  <c r="C11" i="8"/>
  <c r="G36" i="2" s="1"/>
  <c r="E15" i="9"/>
  <c r="C5" i="8"/>
  <c r="R11" i="8"/>
  <c r="G73" i="2" s="1"/>
  <c r="Q11" i="8"/>
  <c r="R12" i="8" s="1"/>
  <c r="K11" i="8"/>
  <c r="G56" i="2" s="1"/>
  <c r="J11" i="8"/>
  <c r="G55" i="2" s="1"/>
  <c r="J10" i="8"/>
  <c r="G54" i="2" s="1"/>
  <c r="Q4" i="8"/>
  <c r="B71" i="2" s="1"/>
  <c r="Q5" i="8"/>
  <c r="B72" i="2" s="1"/>
  <c r="K5" i="8"/>
  <c r="B56" i="2" s="1"/>
  <c r="J5" i="8"/>
  <c r="D11" i="8"/>
  <c r="G38" i="2" s="1"/>
  <c r="D10" i="8"/>
  <c r="G37" i="2" s="1"/>
  <c r="C10" i="8"/>
  <c r="G35" i="2" s="1"/>
  <c r="D5" i="8"/>
  <c r="B38" i="2" s="1"/>
  <c r="C4" i="8"/>
  <c r="B35" i="2" s="1"/>
  <c r="B55" i="2" l="1"/>
  <c r="B57" i="2" s="1"/>
  <c r="D4" i="8"/>
  <c r="B37" i="2" s="1"/>
  <c r="D16" i="2"/>
  <c r="B73" i="2"/>
  <c r="G72" i="2"/>
  <c r="G74" i="2" s="1"/>
  <c r="C71" i="2"/>
  <c r="G57" i="2"/>
  <c r="B36" i="2"/>
  <c r="G39" i="2"/>
  <c r="G9" i="2"/>
  <c r="G12" i="2" s="1"/>
  <c r="H35" i="2"/>
  <c r="C35" i="2"/>
  <c r="F10" i="2"/>
  <c r="F9" i="2"/>
  <c r="C10" i="2"/>
  <c r="E10" i="2"/>
  <c r="C9" i="2"/>
  <c r="E9" i="2"/>
  <c r="H10" i="2"/>
  <c r="D10" i="2"/>
  <c r="D12" i="2" s="1"/>
  <c r="B4" i="2"/>
  <c r="B12" i="2" s="1"/>
  <c r="H9" i="2"/>
  <c r="H54" i="2"/>
  <c r="D6" i="8"/>
  <c r="D12" i="8"/>
  <c r="K12" i="8"/>
  <c r="R6" i="8"/>
  <c r="K6" i="8"/>
  <c r="B39" i="2" l="1"/>
  <c r="H12" i="2"/>
  <c r="E12" i="2"/>
  <c r="F12" i="2"/>
  <c r="C12" i="2"/>
  <c r="C17" i="2" s="1"/>
  <c r="G13" i="2" s="1"/>
  <c r="G14" i="2" s="1"/>
  <c r="G17" i="2" s="1"/>
  <c r="F13" i="2" l="1"/>
  <c r="F14" i="2" s="1"/>
  <c r="F17" i="2" s="1"/>
  <c r="H13" i="2"/>
  <c r="H14" i="2" s="1"/>
  <c r="J86" i="2" s="1"/>
  <c r="E13" i="2"/>
  <c r="E14" i="2" s="1"/>
  <c r="E17" i="2" s="1"/>
  <c r="D13" i="2"/>
  <c r="D14" i="2" l="1"/>
  <c r="D17" i="2" s="1"/>
  <c r="D27" i="2" s="1"/>
  <c r="E27" i="2" s="1"/>
  <c r="C13" i="2"/>
  <c r="C14" i="2" s="1"/>
  <c r="E28" i="2" l="1"/>
  <c r="D36" i="2" l="1"/>
  <c r="C37" i="2" s="1"/>
  <c r="F29" i="2"/>
  <c r="H37" i="2"/>
  <c r="C36" i="2" l="1"/>
  <c r="C38" i="2"/>
  <c r="D38" i="2" s="1"/>
  <c r="D37" i="2"/>
  <c r="I37" i="2"/>
  <c r="E46" i="2" s="1"/>
  <c r="H38" i="2"/>
  <c r="I38" i="2" s="1"/>
  <c r="E48" i="2" l="1"/>
  <c r="D55" i="2" s="1"/>
  <c r="C55" i="2" s="1"/>
  <c r="C56" i="2" s="1"/>
  <c r="D56" i="2" s="1"/>
  <c r="I39" i="2"/>
  <c r="D57" i="2" l="1"/>
  <c r="H56" i="2"/>
  <c r="I56" i="2" s="1"/>
  <c r="B74" i="2" l="1"/>
  <c r="I57" i="2"/>
  <c r="H57" i="2" s="1"/>
  <c r="C73" i="2" l="1"/>
  <c r="H73" i="2"/>
  <c r="I73" i="2" l="1"/>
  <c r="H82" i="2"/>
  <c r="D73" i="2"/>
  <c r="D82" i="2"/>
  <c r="I74" i="2"/>
  <c r="H74" i="2" s="1"/>
  <c r="D74" i="2"/>
  <c r="C74" i="2" s="1"/>
  <c r="I82" i="2" l="1"/>
  <c r="I83" i="2" s="1"/>
  <c r="I85" i="2" s="1"/>
  <c r="H83" i="2"/>
  <c r="H85" i="2" s="1"/>
  <c r="E82" i="2"/>
  <c r="D83" i="2"/>
  <c r="D85" i="2" s="1"/>
  <c r="J82" i="2" l="1"/>
  <c r="E83" i="2"/>
  <c r="G40" i="9"/>
  <c r="E40" i="9"/>
  <c r="D40" i="9"/>
  <c r="F40" i="9"/>
  <c r="C40" i="9"/>
  <c r="H40" i="9"/>
  <c r="C24" i="9"/>
  <c r="E85" i="2" l="1"/>
  <c r="J85" i="2" s="1"/>
  <c r="J87" i="2" s="1"/>
  <c r="J83" i="2"/>
</calcChain>
</file>

<file path=xl/sharedStrings.xml><?xml version="1.0" encoding="utf-8"?>
<sst xmlns="http://schemas.openxmlformats.org/spreadsheetml/2006/main" count="276" uniqueCount="160">
  <si>
    <t>CAOS</t>
  </si>
  <si>
    <t>SALDOS DEUDORES</t>
  </si>
  <si>
    <t>SALDOS ACREEDORES</t>
  </si>
  <si>
    <t>Clientes</t>
  </si>
  <si>
    <t>Proveedores</t>
  </si>
  <si>
    <t>Gastos de personal</t>
  </si>
  <si>
    <t>Suministros</t>
  </si>
  <si>
    <t>Producción</t>
  </si>
  <si>
    <t>Unidad de obra</t>
  </si>
  <si>
    <t xml:space="preserve">Capital social </t>
  </si>
  <si>
    <t>Inmovilizado Material</t>
  </si>
  <si>
    <t>Reservas</t>
  </si>
  <si>
    <t>PyG (acumulado a 28 febrero)</t>
  </si>
  <si>
    <t>A.A.Inmovilizado</t>
  </si>
  <si>
    <t>Hª Pública IVA reperc.</t>
  </si>
  <si>
    <t>Compras Mat.Auxiliar</t>
  </si>
  <si>
    <t>Compras de MM primas (transportes)</t>
  </si>
  <si>
    <t>Amortización del inmovilizado</t>
  </si>
  <si>
    <t>Arrendamientos</t>
  </si>
  <si>
    <t>Otros servicios</t>
  </si>
  <si>
    <t>Hª Pública IVA soportado</t>
  </si>
  <si>
    <t>Tesorería</t>
  </si>
  <si>
    <t>TOTAL</t>
  </si>
  <si>
    <t>GASTOS</t>
  </si>
  <si>
    <t xml:space="preserve"> - Gastos de personal</t>
  </si>
  <si>
    <t xml:space="preserve"> - MOI</t>
  </si>
  <si>
    <t xml:space="preserve"> - MOD</t>
  </si>
  <si>
    <t>Admon.</t>
  </si>
  <si>
    <t>Compras</t>
  </si>
  <si>
    <t>Fábrica</t>
  </si>
  <si>
    <t>Ventas</t>
  </si>
  <si>
    <t>h de trabajo</t>
  </si>
  <si>
    <t>Kg.mp comp</t>
  </si>
  <si>
    <t>h.Máquina</t>
  </si>
  <si>
    <t>Prestaciones secciones auxiliares:</t>
  </si>
  <si>
    <t xml:space="preserve"> - Servicios </t>
  </si>
  <si>
    <t>: Horas de trabajo</t>
  </si>
  <si>
    <t>DATOS DE INTERÉS PARA LA RECLASIFICACIÓN DE COSTES INDIRECTOS AL PRODUCTO</t>
  </si>
  <si>
    <t>M.O.I. (€)</t>
  </si>
  <si>
    <r>
      <t>Ocupación (m</t>
    </r>
    <r>
      <rPr>
        <u/>
        <vertAlign val="superscript"/>
        <sz val="10"/>
        <color indexed="8"/>
        <rFont val="Arial"/>
        <family val="2"/>
      </rPr>
      <t>2</t>
    </r>
    <r>
      <rPr>
        <u/>
        <sz val="10"/>
        <color indexed="8"/>
        <rFont val="Arial"/>
        <family val="2"/>
      </rPr>
      <t>)</t>
    </r>
  </si>
  <si>
    <t>% superficie ocupación</t>
  </si>
  <si>
    <t>% valor activos</t>
  </si>
  <si>
    <t>DATOS DE FABRICACIÓN</t>
  </si>
  <si>
    <t>Horas hombre</t>
  </si>
  <si>
    <t>Consumo unitario de m.p. :</t>
  </si>
  <si>
    <t xml:space="preserve"> Horas de M.O.D. empleadas :</t>
  </si>
  <si>
    <t>Unidad de obra de las secciones deFabricación:</t>
  </si>
  <si>
    <t>horas maq.</t>
  </si>
  <si>
    <t>EI</t>
  </si>
  <si>
    <t>Consumo</t>
  </si>
  <si>
    <t>EF</t>
  </si>
  <si>
    <t>Pintura</t>
  </si>
  <si>
    <t>Valor Activos (€)</t>
  </si>
  <si>
    <t>Unidades producidas</t>
  </si>
  <si>
    <t>unidades</t>
  </si>
  <si>
    <t>horas hombre</t>
  </si>
  <si>
    <t>Total</t>
  </si>
  <si>
    <t>Costes Indirectos</t>
  </si>
  <si>
    <t>Mano de obra indirecta</t>
  </si>
  <si>
    <t>1 - COSTE DE COMPRA DE LA MATERIA PRIMA</t>
  </si>
  <si>
    <t>UDS</t>
  </si>
  <si>
    <t>COSTE TOTAL</t>
  </si>
  <si>
    <t>DESCUENTOS</t>
  </si>
  <si>
    <t>DEVOLUCIONES</t>
  </si>
  <si>
    <t>COSTE TOTAL DE COMPRA</t>
  </si>
  <si>
    <t>COSTE /UD.</t>
  </si>
  <si>
    <t>COMPRA</t>
  </si>
  <si>
    <t>CONSUMO PROD.</t>
  </si>
  <si>
    <t>COSTE TOTAL PROD.</t>
  </si>
  <si>
    <t>4 - ALMACEN PRODUCTO SEMI-TERMINADO</t>
  </si>
  <si>
    <t>PRODUCCIÓN</t>
  </si>
  <si>
    <t>6 - ALMACÉN PRODUCTO TERMINADO</t>
  </si>
  <si>
    <t>SALIDAS VENTAS</t>
  </si>
  <si>
    <t>7 - CUENTA DE RESULTADOS ANALÍTICA</t>
  </si>
  <si>
    <t>COSTE INDUSTRIAL VENTAS</t>
  </si>
  <si>
    <t>MARGEN INDUSTRIAL</t>
  </si>
  <si>
    <t>COSTES DISTRIBUCIÓN</t>
  </si>
  <si>
    <t>MARGEN COMERCIAL</t>
  </si>
  <si>
    <t>COSTES ADMINISTRACIÓN</t>
  </si>
  <si>
    <t>RESULTADO NETO</t>
  </si>
  <si>
    <t>Trnsporte venta</t>
  </si>
  <si>
    <t>Transportes ventas</t>
  </si>
  <si>
    <t>Amortización Inmovilizado</t>
  </si>
  <si>
    <t>Total reparto primario</t>
  </si>
  <si>
    <t>Unidad de obras</t>
  </si>
  <si>
    <t>Nº uds obra</t>
  </si>
  <si>
    <t>Coste u/o</t>
  </si>
  <si>
    <t>Total reparto secundario</t>
  </si>
  <si>
    <t>uds  vendidas</t>
  </si>
  <si>
    <t>3- COSTE DE FABRICACIÓN</t>
  </si>
  <si>
    <t>COSTES IND. SECC. FABRICA</t>
  </si>
  <si>
    <t>MOD</t>
  </si>
  <si>
    <t>VENTAS BRUTAS</t>
  </si>
  <si>
    <t>VENTAS NETAS</t>
  </si>
  <si>
    <t>Transporte compra</t>
  </si>
  <si>
    <t>Consumo Mat . Auxiliar</t>
  </si>
  <si>
    <t>Empaquetado</t>
  </si>
  <si>
    <t>LITIO</t>
  </si>
  <si>
    <t>CATODOS</t>
  </si>
  <si>
    <t>CONSUMO EV LUJO</t>
  </si>
  <si>
    <t>CONSUMO EV Familiar</t>
  </si>
  <si>
    <t>EV LUJO</t>
  </si>
  <si>
    <t>EV FAMILIAR</t>
  </si>
  <si>
    <t>COSUMO Litio</t>
  </si>
  <si>
    <t>CONSUMO Cátodos</t>
  </si>
  <si>
    <t>SEMI TERMINADO EV LUJO sin empaquetar</t>
  </si>
  <si>
    <t>SEMI TERMINADO EV FAMILIAR sin empaquetar</t>
  </si>
  <si>
    <t>GGF EMPAQUETADO</t>
  </si>
  <si>
    <t>EV LUJO EMPAQUETADOS</t>
  </si>
  <si>
    <t>EV FAMILIAR EMPAQUETADOS</t>
  </si>
  <si>
    <t>EV FAMILIAR ENSAMBLADO</t>
  </si>
  <si>
    <t>EV LUJO ENSAMBLADO</t>
  </si>
  <si>
    <t>EMPAQUETADO</t>
  </si>
  <si>
    <t>E.I. EV LUJO EMPAQUETADO</t>
  </si>
  <si>
    <t>E.I. EV FAMILIAR SIN EMPAQUETAR</t>
  </si>
  <si>
    <t>Ventas EV LUJO</t>
  </si>
  <si>
    <t>Ventas EV FAMILIAR</t>
  </si>
  <si>
    <t>Consumo EV LUJO</t>
  </si>
  <si>
    <t>Consumo EV FAMILIARES</t>
  </si>
  <si>
    <t>EV FAMILIARES</t>
  </si>
  <si>
    <t>m2/uf</t>
  </si>
  <si>
    <t>CUADRO DE RECLASIFICACIÓN FUNCIONAL COSTES INDIRECTOS</t>
  </si>
  <si>
    <t>m2</t>
  </si>
  <si>
    <t>Mantenimiento</t>
  </si>
  <si>
    <t>Subreparto Mantenimiento</t>
  </si>
  <si>
    <t>Descuento por pronto pago Litio</t>
  </si>
  <si>
    <t>Devoluciones compras de cátodos</t>
  </si>
  <si>
    <t>m2 compra</t>
  </si>
  <si>
    <t>euros/m2</t>
  </si>
  <si>
    <t>COTIZACIÓN PROVEED.</t>
  </si>
  <si>
    <t>COSTE INDIRECTO COMPRAS</t>
  </si>
  <si>
    <t>teniendo en cuenta la devolucion</t>
  </si>
  <si>
    <t>2 - VALORACIÓN MATERIA PRIMA (COSTE MEDIO PONDERADO)</t>
  </si>
  <si>
    <t>Ha subido mucho el cotes de los cátodos</t>
  </si>
  <si>
    <t>Ha subido mucho</t>
  </si>
  <si>
    <t>Baterias ensambladas EV LUJO</t>
  </si>
  <si>
    <t>h/mq</t>
  </si>
  <si>
    <t>Baterias ensambladas EV FAMILIARES</t>
  </si>
  <si>
    <t>CMP</t>
  </si>
  <si>
    <t>5 - COSTE SECCIÓN EMPAQUETADO</t>
  </si>
  <si>
    <t>CONSUMO PDTO SEMITERMINADO</t>
  </si>
  <si>
    <t>BATERIAS ENSAMBLADAS SIN EMPAQUETAR</t>
  </si>
  <si>
    <t>DATOS EMPAQUETADO</t>
  </si>
  <si>
    <t>Baterias empaquetadas</t>
  </si>
  <si>
    <t>hh</t>
  </si>
  <si>
    <t>Baterias ensambladas y empaquetadas EV lujo</t>
  </si>
  <si>
    <t>euros/bateria</t>
  </si>
  <si>
    <t>baterias</t>
  </si>
  <si>
    <t>Baterias ensambladas y empaquetadas EV familiar</t>
  </si>
  <si>
    <t>Informe</t>
  </si>
  <si>
    <t>Devoluciones ventas EV lujo</t>
  </si>
  <si>
    <t>baterias EV lujo</t>
  </si>
  <si>
    <t>BATERIAS PARA EV LUJO</t>
  </si>
  <si>
    <t>baterias EV FAMILIAR</t>
  </si>
  <si>
    <t>BATERIAS EV FAMILIAR</t>
  </si>
  <si>
    <t>FABRICA/ENSAMBLAJE</t>
  </si>
  <si>
    <t>E.I. CATODOS m2</t>
  </si>
  <si>
    <t>E.I. LITIO m2</t>
  </si>
  <si>
    <t>Compras LITIO m2</t>
  </si>
  <si>
    <t>Compras CATODOS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</si>
</sst>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€_-;\-* #,##0.00\ _€_-;_-* &quot;-&quot;??\ _€_-;_-@_-"/>
    <numFmt numFmtId="164" formatCode="0.0000"/>
    <numFmt numFmtId="165" formatCode="#,##0\ \k\g"/>
    <numFmt numFmtId="166" formatCode="#,##0\ \u\.\f\."/>
    <numFmt numFmtId="167" formatCode="#,##0\ &quot;uds.&quot;"/>
    <numFmt numFmtId="168" formatCode="#,##0\ &quot;€&quot;"/>
    <numFmt numFmtId="169" formatCode="#,##0\ &quot;€&quot;\ \h"/>
    <numFmt numFmtId="170" formatCode="#,##0\ \h"/>
    <numFmt numFmtId="171" formatCode="#,##0\ \k\g\ \u\.\f\."/>
    <numFmt numFmtId="172" formatCode="#,##0.00\ \k\g"/>
    <numFmt numFmtId="173" formatCode="0\ &quot;h.m.&quot;"/>
    <numFmt numFmtId="174" formatCode="0.00\ &quot;€/hm&quot;"/>
    <numFmt numFmtId="175" formatCode="#,##0\ &quot;h. maq.&quot;"/>
    <numFmt numFmtId="176" formatCode="#,##0.0000"/>
  </numFmts>
  <fonts count="2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u/>
      <vertAlign val="superscript"/>
      <sz val="10"/>
      <color indexed="8"/>
      <name val="Arial"/>
      <family val="2"/>
    </font>
    <font>
      <sz val="10"/>
      <color rgb="FF00B0F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164" fontId="3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Fill="1" applyBorder="1" applyAlignment="1">
      <alignment horizontal="center"/>
    </xf>
    <xf numFmtId="3" fontId="0" fillId="0" borderId="0" xfId="0" applyNumberFormat="1"/>
    <xf numFmtId="3" fontId="0" fillId="0" borderId="0" xfId="0" applyNumberFormat="1" applyBorder="1"/>
    <xf numFmtId="3" fontId="7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left"/>
    </xf>
    <xf numFmtId="0" fontId="8" fillId="0" borderId="0" xfId="0" applyFont="1"/>
    <xf numFmtId="0" fontId="0" fillId="3" borderId="0" xfId="0" applyFill="1"/>
    <xf numFmtId="0" fontId="0" fillId="4" borderId="2" xfId="0" applyFill="1" applyBorder="1"/>
    <xf numFmtId="0" fontId="0" fillId="0" borderId="1" xfId="0" applyBorder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3" fontId="0" fillId="0" borderId="0" xfId="0" applyNumberFormat="1" applyFill="1" applyBorder="1"/>
    <xf numFmtId="9" fontId="0" fillId="0" borderId="0" xfId="0" applyNumberFormat="1" applyFill="1" applyBorder="1"/>
    <xf numFmtId="0" fontId="7" fillId="0" borderId="0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3" fontId="0" fillId="0" borderId="12" xfId="0" applyNumberFormat="1" applyBorder="1"/>
    <xf numFmtId="3" fontId="0" fillId="0" borderId="10" xfId="0" applyNumberFormat="1" applyFill="1" applyBorder="1"/>
    <xf numFmtId="0" fontId="5" fillId="0" borderId="0" xfId="0" applyFont="1" applyFill="1" applyBorder="1" applyAlignment="1">
      <alignment shrinkToFit="1"/>
    </xf>
    <xf numFmtId="166" fontId="0" fillId="0" borderId="13" xfId="0" applyNumberFormat="1" applyBorder="1"/>
    <xf numFmtId="166" fontId="0" fillId="0" borderId="7" xfId="0" applyNumberFormat="1" applyBorder="1"/>
    <xf numFmtId="167" fontId="5" fillId="0" borderId="13" xfId="0" applyNumberFormat="1" applyFont="1" applyFill="1" applyBorder="1" applyAlignment="1">
      <alignment horizontal="center" vertical="top" wrapText="1"/>
    </xf>
    <xf numFmtId="3" fontId="0" fillId="0" borderId="10" xfId="0" applyNumberFormat="1" applyBorder="1"/>
    <xf numFmtId="166" fontId="0" fillId="0" borderId="0" xfId="0" applyNumberFormat="1" applyBorder="1"/>
    <xf numFmtId="168" fontId="0" fillId="0" borderId="0" xfId="0" applyNumberFormat="1" applyBorder="1"/>
    <xf numFmtId="0" fontId="11" fillId="0" borderId="0" xfId="0" applyFont="1"/>
    <xf numFmtId="168" fontId="0" fillId="0" borderId="0" xfId="0" applyNumberFormat="1"/>
    <xf numFmtId="169" fontId="0" fillId="0" borderId="0" xfId="0" applyNumberFormat="1"/>
    <xf numFmtId="0" fontId="12" fillId="6" borderId="14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0" fillId="0" borderId="2" xfId="0" applyBorder="1"/>
    <xf numFmtId="170" fontId="0" fillId="0" borderId="2" xfId="0" applyNumberFormat="1" applyBorder="1"/>
    <xf numFmtId="170" fontId="5" fillId="0" borderId="2" xfId="0" applyNumberFormat="1" applyFont="1" applyBorder="1" applyAlignment="1">
      <alignment horizontal="right"/>
    </xf>
    <xf numFmtId="0" fontId="13" fillId="0" borderId="0" xfId="0" applyFont="1" applyFill="1" applyBorder="1"/>
    <xf numFmtId="3" fontId="0" fillId="0" borderId="2" xfId="0" applyNumberFormat="1" applyBorder="1" applyAlignment="1"/>
    <xf numFmtId="171" fontId="0" fillId="0" borderId="0" xfId="0" applyNumberFormat="1"/>
    <xf numFmtId="0" fontId="0" fillId="0" borderId="0" xfId="0" applyAlignment="1">
      <alignment horizontal="center"/>
    </xf>
    <xf numFmtId="0" fontId="17" fillId="0" borderId="0" xfId="0" applyFont="1"/>
    <xf numFmtId="172" fontId="0" fillId="0" borderId="0" xfId="0" applyNumberFormat="1"/>
    <xf numFmtId="0" fontId="0" fillId="0" borderId="0" xfId="0" applyAlignment="1"/>
    <xf numFmtId="165" fontId="0" fillId="0" borderId="0" xfId="0" applyNumberFormat="1"/>
    <xf numFmtId="0" fontId="0" fillId="0" borderId="0" xfId="0" applyAlignment="1">
      <alignment horizontal="center" vertical="center"/>
    </xf>
    <xf numFmtId="170" fontId="0" fillId="0" borderId="0" xfId="0" applyNumberFormat="1"/>
    <xf numFmtId="166" fontId="0" fillId="0" borderId="0" xfId="0" applyNumberFormat="1"/>
    <xf numFmtId="0" fontId="2" fillId="0" borderId="0" xfId="0" applyFont="1"/>
    <xf numFmtId="0" fontId="5" fillId="0" borderId="0" xfId="0" applyFont="1" applyAlignment="1">
      <alignment horizontal="center"/>
    </xf>
    <xf numFmtId="173" fontId="5" fillId="0" borderId="0" xfId="0" applyNumberFormat="1" applyFont="1"/>
    <xf numFmtId="174" fontId="5" fillId="0" borderId="0" xfId="0" applyNumberFormat="1" applyFont="1"/>
    <xf numFmtId="166" fontId="5" fillId="0" borderId="0" xfId="0" applyNumberFormat="1" applyFont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5" fillId="0" borderId="0" xfId="0" applyFont="1"/>
    <xf numFmtId="0" fontId="11" fillId="0" borderId="13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0" fontId="0" fillId="0" borderId="2" xfId="1" applyNumberFormat="1" applyFont="1" applyBorder="1" applyAlignment="1"/>
    <xf numFmtId="0" fontId="7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0" fontId="0" fillId="0" borderId="4" xfId="0" applyBorder="1"/>
    <xf numFmtId="0" fontId="0" fillId="0" borderId="3" xfId="0" applyBorder="1"/>
    <xf numFmtId="0" fontId="0" fillId="7" borderId="14" xfId="0" applyFill="1" applyBorder="1"/>
    <xf numFmtId="0" fontId="0" fillId="3" borderId="1" xfId="0" applyFill="1" applyBorder="1"/>
    <xf numFmtId="0" fontId="0" fillId="7" borderId="15" xfId="0" applyFill="1" applyBorder="1"/>
    <xf numFmtId="0" fontId="0" fillId="7" borderId="16" xfId="0" applyFill="1" applyBorder="1"/>
    <xf numFmtId="3" fontId="5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0" fontId="11" fillId="4" borderId="0" xfId="0" applyFont="1" applyFill="1" applyBorder="1"/>
    <xf numFmtId="0" fontId="0" fillId="4" borderId="0" xfId="0" applyFill="1"/>
    <xf numFmtId="0" fontId="7" fillId="4" borderId="2" xfId="0" applyFont="1" applyFill="1" applyBorder="1" applyAlignment="1">
      <alignment horizontal="center"/>
    </xf>
    <xf numFmtId="3" fontId="0" fillId="4" borderId="0" xfId="0" applyNumberFormat="1" applyFill="1"/>
    <xf numFmtId="0" fontId="10" fillId="4" borderId="0" xfId="0" applyFont="1" applyFill="1"/>
    <xf numFmtId="0" fontId="7" fillId="4" borderId="0" xfId="0" applyFont="1" applyFill="1"/>
    <xf numFmtId="166" fontId="10" fillId="4" borderId="2" xfId="0" applyNumberFormat="1" applyFont="1" applyFill="1" applyBorder="1" applyAlignment="1">
      <alignment horizontal="center"/>
    </xf>
    <xf numFmtId="172" fontId="0" fillId="4" borderId="0" xfId="0" applyNumberFormat="1" applyFill="1"/>
    <xf numFmtId="175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/>
    <xf numFmtId="166" fontId="0" fillId="4" borderId="0" xfId="0" applyNumberFormat="1" applyFill="1"/>
    <xf numFmtId="0" fontId="18" fillId="4" borderId="0" xfId="0" applyFont="1" applyFill="1"/>
    <xf numFmtId="0" fontId="7" fillId="4" borderId="2" xfId="0" applyFont="1" applyFill="1" applyBorder="1" applyAlignment="1">
      <alignment horizontal="center" vertical="center"/>
    </xf>
    <xf numFmtId="170" fontId="0" fillId="4" borderId="2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176" fontId="0" fillId="0" borderId="0" xfId="0" applyNumberFormat="1"/>
    <xf numFmtId="176" fontId="0" fillId="0" borderId="0" xfId="0" applyNumberFormat="1" applyFill="1" applyBorder="1"/>
    <xf numFmtId="176" fontId="7" fillId="0" borderId="0" xfId="0" applyNumberFormat="1" applyFont="1" applyFill="1" applyBorder="1"/>
    <xf numFmtId="176" fontId="0" fillId="0" borderId="0" xfId="0" applyNumberFormat="1" applyBorder="1"/>
    <xf numFmtId="0" fontId="0" fillId="0" borderId="16" xfId="0" applyBorder="1"/>
    <xf numFmtId="164" fontId="0" fillId="8" borderId="2" xfId="0" applyNumberFormat="1" applyFont="1" applyFill="1" applyBorder="1"/>
    <xf numFmtId="0" fontId="0" fillId="8" borderId="2" xfId="0" applyFill="1" applyBorder="1"/>
    <xf numFmtId="0" fontId="7" fillId="8" borderId="2" xfId="0" applyFont="1" applyFill="1" applyBorder="1"/>
    <xf numFmtId="0" fontId="0" fillId="8" borderId="2" xfId="0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164" fontId="0" fillId="2" borderId="2" xfId="0" applyNumberFormat="1" applyFont="1" applyFill="1" applyBorder="1"/>
    <xf numFmtId="164" fontId="7" fillId="2" borderId="2" xfId="0" applyNumberFormat="1" applyFont="1" applyFill="1" applyBorder="1"/>
    <xf numFmtId="0" fontId="7" fillId="2" borderId="2" xfId="0" applyFont="1" applyFill="1" applyBorder="1"/>
    <xf numFmtId="164" fontId="18" fillId="9" borderId="0" xfId="0" applyNumberFormat="1" applyFont="1" applyFill="1" applyBorder="1"/>
    <xf numFmtId="0" fontId="18" fillId="9" borderId="0" xfId="0" applyFont="1" applyFill="1"/>
    <xf numFmtId="0" fontId="0" fillId="9" borderId="0" xfId="0" applyFill="1"/>
    <xf numFmtId="0" fontId="18" fillId="0" borderId="0" xfId="0" applyFont="1" applyFill="1"/>
    <xf numFmtId="164" fontId="7" fillId="9" borderId="2" xfId="0" applyNumberFormat="1" applyFont="1" applyFill="1" applyBorder="1"/>
    <xf numFmtId="0" fontId="19" fillId="9" borderId="2" xfId="0" applyFont="1" applyFill="1" applyBorder="1" applyAlignment="1">
      <alignment horizontal="center"/>
    </xf>
    <xf numFmtId="164" fontId="0" fillId="9" borderId="2" xfId="0" applyNumberFormat="1" applyFont="1" applyFill="1" applyBorder="1"/>
    <xf numFmtId="0" fontId="7" fillId="9" borderId="2" xfId="0" applyFont="1" applyFill="1" applyBorder="1" applyAlignment="1">
      <alignment horizontal="center"/>
    </xf>
    <xf numFmtId="0" fontId="0" fillId="0" borderId="11" xfId="0" applyBorder="1"/>
    <xf numFmtId="3" fontId="0" fillId="0" borderId="17" xfId="0" applyNumberFormat="1" applyBorder="1"/>
    <xf numFmtId="3" fontId="5" fillId="0" borderId="18" xfId="0" applyNumberFormat="1" applyFont="1" applyBorder="1"/>
    <xf numFmtId="3" fontId="0" fillId="0" borderId="19" xfId="0" applyNumberFormat="1" applyBorder="1"/>
    <xf numFmtId="3" fontId="0" fillId="0" borderId="20" xfId="0" applyNumberFormat="1" applyBorder="1"/>
    <xf numFmtId="0" fontId="0" fillId="0" borderId="21" xfId="0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0" fontId="7" fillId="9" borderId="0" xfId="0" applyFont="1" applyFill="1" applyAlignment="1">
      <alignment horizontal="center"/>
    </xf>
    <xf numFmtId="43" fontId="0" fillId="4" borderId="2" xfId="2" applyFont="1" applyFill="1" applyBorder="1" applyAlignment="1">
      <alignment horizontal="center"/>
    </xf>
    <xf numFmtId="43" fontId="0" fillId="0" borderId="4" xfId="2" applyFont="1" applyBorder="1"/>
    <xf numFmtId="43" fontId="0" fillId="0" borderId="3" xfId="2" applyFont="1" applyBorder="1"/>
    <xf numFmtId="43" fontId="0" fillId="0" borderId="0" xfId="2" applyFont="1" applyFill="1"/>
    <xf numFmtId="43" fontId="0" fillId="0" borderId="1" xfId="2" applyFont="1" applyBorder="1"/>
    <xf numFmtId="43" fontId="0" fillId="0" borderId="0" xfId="2" applyFont="1"/>
    <xf numFmtId="43" fontId="0" fillId="8" borderId="2" xfId="2" applyFont="1" applyFill="1" applyBorder="1"/>
    <xf numFmtId="43" fontId="7" fillId="2" borderId="2" xfId="2" applyFont="1" applyFill="1" applyBorder="1"/>
    <xf numFmtId="43" fontId="2" fillId="8" borderId="2" xfId="2" applyFont="1" applyFill="1" applyBorder="1"/>
    <xf numFmtId="43" fontId="20" fillId="2" borderId="2" xfId="2" applyFont="1" applyFill="1" applyBorder="1"/>
    <xf numFmtId="43" fontId="0" fillId="9" borderId="2" xfId="2" applyFont="1" applyFill="1" applyBorder="1" applyAlignment="1">
      <alignment horizontal="center"/>
    </xf>
    <xf numFmtId="43" fontId="0" fillId="5" borderId="2" xfId="2" applyFont="1" applyFill="1" applyBorder="1" applyAlignment="1">
      <alignment horizontal="center"/>
    </xf>
    <xf numFmtId="43" fontId="0" fillId="2" borderId="2" xfId="2" applyFont="1" applyFill="1" applyBorder="1" applyAlignment="1">
      <alignment horizontal="center" vertical="center" wrapText="1" shrinkToFit="1"/>
    </xf>
    <xf numFmtId="43" fontId="0" fillId="5" borderId="2" xfId="2" applyFont="1" applyFill="1" applyBorder="1" applyAlignment="1">
      <alignment horizontal="center" vertical="center" wrapText="1" shrinkToFit="1"/>
    </xf>
    <xf numFmtId="43" fontId="0" fillId="2" borderId="2" xfId="2" applyFont="1" applyFill="1" applyBorder="1"/>
    <xf numFmtId="43" fontId="0" fillId="5" borderId="2" xfId="2" applyFont="1" applyFill="1" applyBorder="1"/>
    <xf numFmtId="43" fontId="0" fillId="0" borderId="0" xfId="0" applyNumberFormat="1"/>
    <xf numFmtId="43" fontId="0" fillId="0" borderId="0" xfId="2" applyFont="1" applyBorder="1"/>
    <xf numFmtId="43" fontId="7" fillId="0" borderId="0" xfId="2" applyFont="1" applyFill="1" applyBorder="1"/>
    <xf numFmtId="43" fontId="7" fillId="8" borderId="2" xfId="2" applyFont="1" applyFill="1" applyBorder="1"/>
    <xf numFmtId="43" fontId="0" fillId="0" borderId="0" xfId="2" applyFont="1" applyFill="1" applyBorder="1"/>
    <xf numFmtId="43" fontId="0" fillId="8" borderId="2" xfId="2" applyFont="1" applyFill="1" applyBorder="1" applyAlignment="1">
      <alignment horizontal="center"/>
    </xf>
    <xf numFmtId="0" fontId="7" fillId="0" borderId="0" xfId="0" applyFont="1" applyAlignment="1"/>
    <xf numFmtId="43" fontId="7" fillId="0" borderId="0" xfId="2" applyFont="1"/>
    <xf numFmtId="43" fontId="7" fillId="0" borderId="0" xfId="2" applyFont="1" applyBorder="1"/>
    <xf numFmtId="43" fontId="0" fillId="11" borderId="2" xfId="2" applyFont="1" applyFill="1" applyBorder="1"/>
    <xf numFmtId="43" fontId="0" fillId="11" borderId="0" xfId="2" applyFont="1" applyFill="1"/>
    <xf numFmtId="43" fontId="0" fillId="11" borderId="0" xfId="2" applyFont="1" applyFill="1" applyBorder="1"/>
    <xf numFmtId="43" fontId="7" fillId="11" borderId="0" xfId="2" applyFont="1" applyFill="1" applyBorder="1"/>
    <xf numFmtId="43" fontId="4" fillId="8" borderId="2" xfId="2" applyFont="1" applyFill="1" applyBorder="1"/>
    <xf numFmtId="43" fontId="7" fillId="11" borderId="2" xfId="2" applyFont="1" applyFill="1" applyBorder="1"/>
    <xf numFmtId="43" fontId="7" fillId="11" borderId="0" xfId="2" applyFont="1" applyFill="1"/>
    <xf numFmtId="164" fontId="7" fillId="0" borderId="0" xfId="0" applyNumberFormat="1" applyFont="1" applyFill="1" applyBorder="1" applyAlignment="1">
      <alignment horizontal="center"/>
    </xf>
    <xf numFmtId="43" fontId="0" fillId="0" borderId="13" xfId="2" applyFont="1" applyBorder="1"/>
    <xf numFmtId="43" fontId="0" fillId="0" borderId="7" xfId="2" applyFont="1" applyBorder="1"/>
    <xf numFmtId="0" fontId="14" fillId="6" borderId="13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43" fontId="7" fillId="0" borderId="6" xfId="2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43" fontId="7" fillId="0" borderId="6" xfId="2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7" fillId="10" borderId="25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</xdr:row>
      <xdr:rowOff>57150</xdr:rowOff>
    </xdr:from>
    <xdr:to>
      <xdr:col>6</xdr:col>
      <xdr:colOff>257175</xdr:colOff>
      <xdr:row>6</xdr:row>
      <xdr:rowOff>4763</xdr:rowOff>
    </xdr:to>
    <xdr:cxnSp macro="">
      <xdr:nvCxnSpPr>
        <xdr:cNvPr id="15" name="Conector recto de flecha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4191000" y="819150"/>
          <a:ext cx="638175" cy="3286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7</xdr:row>
      <xdr:rowOff>57150</xdr:rowOff>
    </xdr:from>
    <xdr:to>
      <xdr:col>6</xdr:col>
      <xdr:colOff>246063</xdr:colOff>
      <xdr:row>10</xdr:row>
      <xdr:rowOff>1588</xdr:rowOff>
    </xdr:to>
    <xdr:cxnSp macro="">
      <xdr:nvCxnSpPr>
        <xdr:cNvPr id="16" name="Conector recto de flecha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4095750" y="1390650"/>
          <a:ext cx="722313" cy="515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642938</xdr:colOff>
      <xdr:row>4</xdr:row>
      <xdr:rowOff>150813</xdr:rowOff>
    </xdr:from>
    <xdr:to>
      <xdr:col>12</xdr:col>
      <xdr:colOff>619125</xdr:colOff>
      <xdr:row>5</xdr:row>
      <xdr:rowOff>166688</xdr:rowOff>
    </xdr:to>
    <xdr:cxnSp macro="">
      <xdr:nvCxnSpPr>
        <xdr:cNvPr id="17" name="Conector recto de flecha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6929438" y="4722813"/>
          <a:ext cx="585787" cy="206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666750</xdr:colOff>
      <xdr:row>7</xdr:row>
      <xdr:rowOff>142875</xdr:rowOff>
    </xdr:from>
    <xdr:to>
      <xdr:col>12</xdr:col>
      <xdr:colOff>627063</xdr:colOff>
      <xdr:row>10</xdr:row>
      <xdr:rowOff>87313</xdr:rowOff>
    </xdr:to>
    <xdr:cxnSp macro="">
      <xdr:nvCxnSpPr>
        <xdr:cNvPr id="18" name="Conector recto de flecha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6953250" y="5286375"/>
          <a:ext cx="560388" cy="515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39688</xdr:colOff>
      <xdr:row>4</xdr:row>
      <xdr:rowOff>119063</xdr:rowOff>
    </xdr:from>
    <xdr:to>
      <xdr:col>7</xdr:col>
      <xdr:colOff>642938</xdr:colOff>
      <xdr:row>6</xdr:row>
      <xdr:rowOff>39688</xdr:rowOff>
    </xdr:to>
    <xdr:cxnSp macro="">
      <xdr:nvCxnSpPr>
        <xdr:cNvPr id="19" name="Conector recto de flecha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049713" y="4691063"/>
          <a:ext cx="603250" cy="301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7</xdr:row>
      <xdr:rowOff>79375</xdr:rowOff>
    </xdr:from>
    <xdr:to>
      <xdr:col>7</xdr:col>
      <xdr:colOff>587375</xdr:colOff>
      <xdr:row>10</xdr:row>
      <xdr:rowOff>111125</xdr:rowOff>
    </xdr:to>
    <xdr:cxnSp macro="">
      <xdr:nvCxnSpPr>
        <xdr:cNvPr id="20" name="Conector recto de flecha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025900" y="5222875"/>
          <a:ext cx="571500" cy="603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690563</xdr:colOff>
      <xdr:row>4</xdr:row>
      <xdr:rowOff>142875</xdr:rowOff>
    </xdr:from>
    <xdr:to>
      <xdr:col>14</xdr:col>
      <xdr:colOff>611188</xdr:colOff>
      <xdr:row>5</xdr:row>
      <xdr:rowOff>166688</xdr:rowOff>
    </xdr:to>
    <xdr:cxnSp macro="">
      <xdr:nvCxnSpPr>
        <xdr:cNvPr id="21" name="Conector recto de flecha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8205788" y="4714875"/>
          <a:ext cx="444500" cy="214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15875</xdr:colOff>
      <xdr:row>7</xdr:row>
      <xdr:rowOff>39688</xdr:rowOff>
    </xdr:from>
    <xdr:to>
      <xdr:col>14</xdr:col>
      <xdr:colOff>579438</xdr:colOff>
      <xdr:row>10</xdr:row>
      <xdr:rowOff>127000</xdr:rowOff>
    </xdr:to>
    <xdr:cxnSp macro="">
      <xdr:nvCxnSpPr>
        <xdr:cNvPr id="22" name="Conector recto de flecha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8245475" y="5183188"/>
          <a:ext cx="401638" cy="6588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28</xdr:row>
      <xdr:rowOff>66674</xdr:rowOff>
    </xdr:from>
    <xdr:to>
      <xdr:col>4</xdr:col>
      <xdr:colOff>638175</xdr:colOff>
      <xdr:row>28</xdr:row>
      <xdr:rowOff>133349</xdr:rowOff>
    </xdr:to>
    <xdr:cxnSp macro="">
      <xdr:nvCxnSpPr>
        <xdr:cNvPr id="3" name="Conector angular 2"/>
        <xdr:cNvCxnSpPr/>
      </xdr:nvCxnSpPr>
      <xdr:spPr>
        <a:xfrm rot="10800000" flipV="1">
          <a:off x="6038850" y="5848349"/>
          <a:ext cx="285750" cy="6667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914400</xdr:colOff>
      <xdr:row>28</xdr:row>
      <xdr:rowOff>57150</xdr:rowOff>
    </xdr:from>
    <xdr:to>
      <xdr:col>5</xdr:col>
      <xdr:colOff>485775</xdr:colOff>
      <xdr:row>28</xdr:row>
      <xdr:rowOff>133350</xdr:rowOff>
    </xdr:to>
    <xdr:cxnSp macro="">
      <xdr:nvCxnSpPr>
        <xdr:cNvPr id="5" name="Conector angular 4"/>
        <xdr:cNvCxnSpPr/>
      </xdr:nvCxnSpPr>
      <xdr:spPr>
        <a:xfrm>
          <a:off x="6600825" y="5838825"/>
          <a:ext cx="685800" cy="762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28</xdr:row>
      <xdr:rowOff>66674</xdr:rowOff>
    </xdr:from>
    <xdr:to>
      <xdr:col>11</xdr:col>
      <xdr:colOff>638175</xdr:colOff>
      <xdr:row>28</xdr:row>
      <xdr:rowOff>133349</xdr:rowOff>
    </xdr:to>
    <xdr:cxnSp macro="">
      <xdr:nvCxnSpPr>
        <xdr:cNvPr id="6" name="Conector angular 5"/>
        <xdr:cNvCxnSpPr/>
      </xdr:nvCxnSpPr>
      <xdr:spPr>
        <a:xfrm rot="10800000" flipV="1">
          <a:off x="6038850" y="5848349"/>
          <a:ext cx="285750" cy="6667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914400</xdr:colOff>
      <xdr:row>28</xdr:row>
      <xdr:rowOff>57150</xdr:rowOff>
    </xdr:from>
    <xdr:to>
      <xdr:col>12</xdr:col>
      <xdr:colOff>485775</xdr:colOff>
      <xdr:row>28</xdr:row>
      <xdr:rowOff>133350</xdr:rowOff>
    </xdr:to>
    <xdr:cxnSp macro="">
      <xdr:nvCxnSpPr>
        <xdr:cNvPr id="7" name="Conector angular 6"/>
        <xdr:cNvCxnSpPr/>
      </xdr:nvCxnSpPr>
      <xdr:spPr>
        <a:xfrm>
          <a:off x="6600825" y="5838825"/>
          <a:ext cx="685800" cy="762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48</xdr:row>
      <xdr:rowOff>38100</xdr:rowOff>
    </xdr:from>
    <xdr:to>
      <xdr:col>4</xdr:col>
      <xdr:colOff>209551</xdr:colOff>
      <xdr:row>48</xdr:row>
      <xdr:rowOff>152400</xdr:rowOff>
    </xdr:to>
    <xdr:cxnSp macro="">
      <xdr:nvCxnSpPr>
        <xdr:cNvPr id="9" name="Conector angular 8"/>
        <xdr:cNvCxnSpPr/>
      </xdr:nvCxnSpPr>
      <xdr:spPr>
        <a:xfrm rot="10800000" flipV="1">
          <a:off x="5695951" y="9629775"/>
          <a:ext cx="200025" cy="1143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885825</xdr:colOff>
      <xdr:row>48</xdr:row>
      <xdr:rowOff>47625</xdr:rowOff>
    </xdr:from>
    <xdr:to>
      <xdr:col>5</xdr:col>
      <xdr:colOff>161925</xdr:colOff>
      <xdr:row>48</xdr:row>
      <xdr:rowOff>180975</xdr:rowOff>
    </xdr:to>
    <xdr:cxnSp macro="">
      <xdr:nvCxnSpPr>
        <xdr:cNvPr id="11" name="Conector angular 10"/>
        <xdr:cNvCxnSpPr/>
      </xdr:nvCxnSpPr>
      <xdr:spPr>
        <a:xfrm>
          <a:off x="6572250" y="9639300"/>
          <a:ext cx="390525" cy="13335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9526</xdr:colOff>
      <xdr:row>48</xdr:row>
      <xdr:rowOff>38100</xdr:rowOff>
    </xdr:from>
    <xdr:to>
      <xdr:col>11</xdr:col>
      <xdr:colOff>209551</xdr:colOff>
      <xdr:row>48</xdr:row>
      <xdr:rowOff>152400</xdr:rowOff>
    </xdr:to>
    <xdr:cxnSp macro="">
      <xdr:nvCxnSpPr>
        <xdr:cNvPr id="12" name="Conector angular 11"/>
        <xdr:cNvCxnSpPr/>
      </xdr:nvCxnSpPr>
      <xdr:spPr>
        <a:xfrm rot="10800000" flipV="1">
          <a:off x="5695951" y="9629775"/>
          <a:ext cx="200025" cy="1143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885825</xdr:colOff>
      <xdr:row>48</xdr:row>
      <xdr:rowOff>47625</xdr:rowOff>
    </xdr:from>
    <xdr:to>
      <xdr:col>12</xdr:col>
      <xdr:colOff>161925</xdr:colOff>
      <xdr:row>48</xdr:row>
      <xdr:rowOff>180975</xdr:rowOff>
    </xdr:to>
    <xdr:cxnSp macro="">
      <xdr:nvCxnSpPr>
        <xdr:cNvPr id="13" name="Conector angular 12"/>
        <xdr:cNvCxnSpPr/>
      </xdr:nvCxnSpPr>
      <xdr:spPr>
        <a:xfrm>
          <a:off x="6572250" y="9639300"/>
          <a:ext cx="390525" cy="13335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152401</xdr:colOff>
      <xdr:row>64</xdr:row>
      <xdr:rowOff>180975</xdr:rowOff>
    </xdr:from>
    <xdr:to>
      <xdr:col>4</xdr:col>
      <xdr:colOff>466726</xdr:colOff>
      <xdr:row>65</xdr:row>
      <xdr:rowOff>142875</xdr:rowOff>
    </xdr:to>
    <xdr:cxnSp macro="">
      <xdr:nvCxnSpPr>
        <xdr:cNvPr id="15" name="Conector angular 14"/>
        <xdr:cNvCxnSpPr/>
      </xdr:nvCxnSpPr>
      <xdr:spPr>
        <a:xfrm rot="10800000" flipV="1">
          <a:off x="5838826" y="12820650"/>
          <a:ext cx="314325" cy="1524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942975</xdr:colOff>
      <xdr:row>65</xdr:row>
      <xdr:rowOff>28575</xdr:rowOff>
    </xdr:from>
    <xdr:to>
      <xdr:col>5</xdr:col>
      <xdr:colOff>523875</xdr:colOff>
      <xdr:row>65</xdr:row>
      <xdr:rowOff>161925</xdr:rowOff>
    </xdr:to>
    <xdr:cxnSp macro="">
      <xdr:nvCxnSpPr>
        <xdr:cNvPr id="17" name="Conector angular 16"/>
        <xdr:cNvCxnSpPr/>
      </xdr:nvCxnSpPr>
      <xdr:spPr>
        <a:xfrm>
          <a:off x="6629400" y="12858750"/>
          <a:ext cx="695325" cy="13335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152401</xdr:colOff>
      <xdr:row>64</xdr:row>
      <xdr:rowOff>180975</xdr:rowOff>
    </xdr:from>
    <xdr:to>
      <xdr:col>11</xdr:col>
      <xdr:colOff>466726</xdr:colOff>
      <xdr:row>65</xdr:row>
      <xdr:rowOff>142875</xdr:rowOff>
    </xdr:to>
    <xdr:cxnSp macro="">
      <xdr:nvCxnSpPr>
        <xdr:cNvPr id="18" name="Conector angular 17"/>
        <xdr:cNvCxnSpPr/>
      </xdr:nvCxnSpPr>
      <xdr:spPr>
        <a:xfrm rot="10800000" flipV="1">
          <a:off x="5838826" y="12820650"/>
          <a:ext cx="314325" cy="1524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942975</xdr:colOff>
      <xdr:row>65</xdr:row>
      <xdr:rowOff>28575</xdr:rowOff>
    </xdr:from>
    <xdr:to>
      <xdr:col>12</xdr:col>
      <xdr:colOff>523875</xdr:colOff>
      <xdr:row>65</xdr:row>
      <xdr:rowOff>161925</xdr:rowOff>
    </xdr:to>
    <xdr:cxnSp macro="">
      <xdr:nvCxnSpPr>
        <xdr:cNvPr id="19" name="Conector angular 18"/>
        <xdr:cNvCxnSpPr/>
      </xdr:nvCxnSpPr>
      <xdr:spPr>
        <a:xfrm>
          <a:off x="6629400" y="12858750"/>
          <a:ext cx="695325" cy="13335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113"/>
  <sheetViews>
    <sheetView tabSelected="1" workbookViewId="0">
      <selection activeCell="C67" sqref="C67"/>
    </sheetView>
  </sheetViews>
  <sheetFormatPr baseColWidth="10" defaultColWidth="11.44140625" defaultRowHeight="14.4" x14ac:dyDescent="0.3"/>
  <cols>
    <col min="1" max="1" width="15.109375" style="8" customWidth="1"/>
    <col min="2" max="2" width="31.5546875" style="8" customWidth="1"/>
    <col min="3" max="3" width="14.109375" style="8" customWidth="1"/>
    <col min="4" max="4" width="28.6640625" style="8" customWidth="1"/>
    <col min="5" max="5" width="18.109375" style="8" customWidth="1"/>
    <col min="6" max="6" width="13.88671875" style="8" customWidth="1"/>
    <col min="7" max="7" width="15" style="8" customWidth="1"/>
    <col min="8" max="8" width="11.44140625" style="8"/>
    <col min="9" max="9" width="16.6640625" style="8" customWidth="1"/>
    <col min="10" max="10" width="14.109375" style="8" customWidth="1"/>
    <col min="11" max="12" width="17" style="8" customWidth="1"/>
    <col min="13" max="13" width="13.5546875" style="8" customWidth="1"/>
    <col min="14" max="14" width="14.44140625" style="8" customWidth="1"/>
    <col min="15" max="15" width="14.6640625" style="8" customWidth="1"/>
    <col min="16" max="16384" width="11.44140625" style="8"/>
  </cols>
  <sheetData>
    <row r="1" spans="1:15" ht="21" x14ac:dyDescent="0.4">
      <c r="A1" s="14"/>
      <c r="B1"/>
      <c r="C1"/>
      <c r="D1"/>
      <c r="E1"/>
      <c r="F1"/>
      <c r="G1"/>
      <c r="H1" s="9"/>
      <c r="I1" s="9"/>
      <c r="J1" s="9"/>
      <c r="K1" s="9"/>
      <c r="L1" s="9"/>
      <c r="M1" s="9"/>
      <c r="N1" s="9"/>
      <c r="O1" s="9"/>
    </row>
    <row r="2" spans="1:15" ht="15" thickBot="1" x14ac:dyDescent="0.35">
      <c r="A2"/>
      <c r="B2"/>
      <c r="C2"/>
      <c r="D2"/>
      <c r="E2"/>
      <c r="F2"/>
      <c r="G2" s="20"/>
      <c r="H2" s="9"/>
      <c r="I2" s="9"/>
      <c r="J2" s="9"/>
      <c r="K2" s="9"/>
      <c r="L2" s="9"/>
      <c r="M2" s="9"/>
      <c r="N2" s="9"/>
      <c r="O2" s="9"/>
    </row>
    <row r="3" spans="1:15" x14ac:dyDescent="0.3">
      <c r="A3"/>
      <c r="B3" s="24"/>
      <c r="C3" s="25"/>
      <c r="D3" s="24"/>
      <c r="E3" s="25"/>
      <c r="F3"/>
      <c r="G3" s="20"/>
      <c r="H3" s="9"/>
      <c r="I3" s="9"/>
      <c r="J3" s="9"/>
      <c r="K3" s="9"/>
      <c r="L3" s="9"/>
      <c r="M3" s="9"/>
      <c r="N3" s="9"/>
      <c r="O3" s="9"/>
    </row>
    <row r="4" spans="1:15" x14ac:dyDescent="0.3">
      <c r="A4"/>
      <c r="B4" s="166" t="s">
        <v>1</v>
      </c>
      <c r="C4" s="167"/>
      <c r="D4" s="166" t="s">
        <v>2</v>
      </c>
      <c r="E4" s="167"/>
      <c r="F4"/>
      <c r="G4" s="20"/>
      <c r="H4" s="9"/>
      <c r="I4" s="9"/>
      <c r="J4" s="9"/>
      <c r="K4" s="9"/>
      <c r="L4" s="9"/>
      <c r="M4" s="9"/>
      <c r="N4" s="9"/>
      <c r="O4" s="9"/>
    </row>
    <row r="5" spans="1:15" x14ac:dyDescent="0.3">
      <c r="A5"/>
      <c r="B5" s="26"/>
      <c r="C5" s="117"/>
      <c r="D5" s="26"/>
      <c r="E5" s="117"/>
      <c r="F5"/>
      <c r="G5" s="20"/>
      <c r="H5" s="9"/>
      <c r="I5" s="9"/>
      <c r="J5" s="9"/>
      <c r="K5" s="9"/>
      <c r="L5" s="9"/>
      <c r="M5" s="9"/>
      <c r="N5" s="9"/>
      <c r="O5" s="9"/>
    </row>
    <row r="6" spans="1:15" x14ac:dyDescent="0.3">
      <c r="A6"/>
      <c r="B6" s="71" t="s">
        <v>10</v>
      </c>
      <c r="C6" s="118">
        <v>80000</v>
      </c>
      <c r="D6" s="119" t="s">
        <v>9</v>
      </c>
      <c r="E6" s="120">
        <v>293000</v>
      </c>
      <c r="F6"/>
      <c r="G6" s="22"/>
      <c r="H6" s="9"/>
      <c r="I6" s="9"/>
      <c r="J6" s="9"/>
      <c r="K6" s="9"/>
      <c r="L6" s="9"/>
      <c r="M6" s="9"/>
      <c r="N6" s="9"/>
      <c r="O6" s="9"/>
    </row>
    <row r="7" spans="1:15" x14ac:dyDescent="0.3">
      <c r="A7" s="30">
        <v>50</v>
      </c>
      <c r="B7" s="17" t="s">
        <v>150</v>
      </c>
      <c r="C7" s="27">
        <v>450</v>
      </c>
      <c r="D7" s="28" t="s">
        <v>11</v>
      </c>
      <c r="E7" s="121">
        <v>39796</v>
      </c>
      <c r="F7"/>
      <c r="G7" s="20"/>
      <c r="H7" s="9"/>
      <c r="I7" s="9"/>
      <c r="J7" s="9"/>
      <c r="K7" s="9"/>
      <c r="L7" s="9"/>
      <c r="M7" s="9"/>
      <c r="N7" s="9"/>
      <c r="O7" s="9"/>
    </row>
    <row r="8" spans="1:15" x14ac:dyDescent="0.3">
      <c r="A8" s="160">
        <v>3500</v>
      </c>
      <c r="B8" s="17" t="s">
        <v>157</v>
      </c>
      <c r="C8" s="27">
        <v>8890</v>
      </c>
      <c r="D8" s="29" t="s">
        <v>12</v>
      </c>
      <c r="E8" s="121">
        <v>10000</v>
      </c>
      <c r="F8"/>
      <c r="G8" s="20"/>
      <c r="H8" s="9"/>
      <c r="I8" s="9"/>
      <c r="J8" s="9"/>
      <c r="K8" s="9"/>
      <c r="L8" s="9"/>
      <c r="M8" s="9"/>
      <c r="N8" s="9"/>
      <c r="O8" s="9"/>
    </row>
    <row r="9" spans="1:15" x14ac:dyDescent="0.3">
      <c r="A9" s="160">
        <v>1000</v>
      </c>
      <c r="B9" s="17" t="s">
        <v>156</v>
      </c>
      <c r="C9" s="27">
        <v>1250</v>
      </c>
      <c r="D9" s="26" t="s">
        <v>13</v>
      </c>
      <c r="E9" s="121">
        <v>24000</v>
      </c>
      <c r="F9"/>
      <c r="G9" s="20"/>
      <c r="H9" s="9"/>
      <c r="I9" s="9"/>
      <c r="J9" s="9"/>
      <c r="K9" s="9"/>
      <c r="L9" s="9"/>
      <c r="M9" s="9"/>
      <c r="N9" s="9"/>
      <c r="O9" s="9"/>
    </row>
    <row r="10" spans="1:15" x14ac:dyDescent="0.3">
      <c r="A10" s="30">
        <v>1500</v>
      </c>
      <c r="B10" s="17" t="s">
        <v>113</v>
      </c>
      <c r="C10" s="27">
        <v>9975</v>
      </c>
      <c r="D10" s="26" t="s">
        <v>115</v>
      </c>
      <c r="E10" s="121">
        <v>68400</v>
      </c>
      <c r="F10" s="31">
        <v>7600</v>
      </c>
      <c r="G10" s="20"/>
      <c r="H10" s="9"/>
      <c r="I10" s="9"/>
      <c r="J10" s="9"/>
      <c r="K10" s="9"/>
      <c r="L10" s="9"/>
      <c r="M10" s="9"/>
      <c r="N10" s="9"/>
      <c r="O10" s="9"/>
    </row>
    <row r="11" spans="1:15" x14ac:dyDescent="0.3">
      <c r="A11" s="30">
        <v>800</v>
      </c>
      <c r="B11" s="17" t="s">
        <v>114</v>
      </c>
      <c r="C11" s="27">
        <v>8800</v>
      </c>
      <c r="D11" s="26" t="s">
        <v>116</v>
      </c>
      <c r="E11" s="121">
        <v>75600</v>
      </c>
      <c r="F11" s="31">
        <v>4200</v>
      </c>
      <c r="G11" s="20"/>
      <c r="H11" s="9"/>
      <c r="I11" s="9"/>
      <c r="J11" s="9"/>
      <c r="K11" s="9"/>
      <c r="L11" s="9"/>
      <c r="M11" s="9"/>
      <c r="N11" s="9"/>
      <c r="O11" s="9"/>
    </row>
    <row r="12" spans="1:15" x14ac:dyDescent="0.3">
      <c r="A12" s="160">
        <v>14000</v>
      </c>
      <c r="B12" s="17" t="s">
        <v>158</v>
      </c>
      <c r="C12" s="27">
        <v>42000</v>
      </c>
      <c r="D12" s="26" t="s">
        <v>14</v>
      </c>
      <c r="E12" s="121">
        <v>24480</v>
      </c>
      <c r="F12"/>
      <c r="G12" s="20"/>
      <c r="H12" s="9"/>
      <c r="I12" s="9"/>
      <c r="J12" s="9"/>
      <c r="K12" s="9"/>
      <c r="L12" s="9"/>
      <c r="M12" s="9"/>
      <c r="N12" s="9"/>
      <c r="O12" s="9"/>
    </row>
    <row r="13" spans="1:15" x14ac:dyDescent="0.3">
      <c r="A13" s="160">
        <v>5000</v>
      </c>
      <c r="B13" s="17" t="s">
        <v>159</v>
      </c>
      <c r="C13" s="27">
        <v>8750</v>
      </c>
      <c r="D13" s="26" t="s">
        <v>4</v>
      </c>
      <c r="E13" s="121">
        <v>58780</v>
      </c>
      <c r="F13"/>
      <c r="G13" s="20"/>
      <c r="H13" s="9"/>
      <c r="I13" s="9"/>
      <c r="J13" s="9"/>
      <c r="K13" s="9"/>
      <c r="L13" s="9"/>
      <c r="M13" s="9"/>
      <c r="N13" s="9"/>
      <c r="O13" s="9"/>
    </row>
    <row r="14" spans="1:15" x14ac:dyDescent="0.3">
      <c r="A14" s="32"/>
      <c r="B14" s="17" t="s">
        <v>15</v>
      </c>
      <c r="C14" s="27">
        <v>1285</v>
      </c>
      <c r="D14" s="28" t="s">
        <v>125</v>
      </c>
      <c r="E14" s="121">
        <v>420</v>
      </c>
      <c r="F14"/>
      <c r="G14" s="20"/>
      <c r="H14" s="9"/>
      <c r="I14" s="9"/>
      <c r="J14" s="9"/>
      <c r="K14" s="9"/>
      <c r="L14" s="9"/>
      <c r="M14" s="9"/>
      <c r="N14" s="9"/>
      <c r="O14" s="9"/>
    </row>
    <row r="15" spans="1:15" x14ac:dyDescent="0.3">
      <c r="A15"/>
      <c r="B15" s="17" t="s">
        <v>16</v>
      </c>
      <c r="C15" s="27">
        <v>1025</v>
      </c>
      <c r="D15" s="28" t="s">
        <v>126</v>
      </c>
      <c r="E15" s="121">
        <f>200*1.75</f>
        <v>350</v>
      </c>
      <c r="F15" s="161">
        <v>200</v>
      </c>
      <c r="G15" s="20" t="s">
        <v>122</v>
      </c>
      <c r="H15" s="9"/>
      <c r="I15" s="9"/>
      <c r="J15" s="9"/>
      <c r="K15" s="9"/>
      <c r="L15" s="9"/>
      <c r="M15" s="9"/>
      <c r="N15" s="9"/>
      <c r="O15" s="9"/>
    </row>
    <row r="16" spans="1:15" x14ac:dyDescent="0.3">
      <c r="A16"/>
      <c r="B16" s="17" t="s">
        <v>17</v>
      </c>
      <c r="C16" s="27">
        <v>8000</v>
      </c>
      <c r="D16" s="28"/>
      <c r="E16" s="121"/>
      <c r="F16"/>
      <c r="G16" s="20"/>
      <c r="H16" s="9"/>
      <c r="I16" s="9"/>
      <c r="J16" s="9"/>
      <c r="K16" s="9"/>
      <c r="L16" s="9"/>
      <c r="M16" s="9"/>
      <c r="N16" s="9"/>
      <c r="O16" s="9"/>
    </row>
    <row r="17" spans="1:15" x14ac:dyDescent="0.3">
      <c r="B17" s="17" t="s">
        <v>5</v>
      </c>
      <c r="C17" s="27">
        <v>50110</v>
      </c>
      <c r="D17" s="28"/>
      <c r="E17" s="121"/>
      <c r="F17"/>
      <c r="G17" s="20"/>
      <c r="H17" s="9"/>
      <c r="I17" s="9"/>
      <c r="J17" s="9"/>
      <c r="K17" s="9"/>
      <c r="L17" s="9"/>
      <c r="M17" s="9"/>
      <c r="N17" s="9"/>
      <c r="O17" s="9"/>
    </row>
    <row r="18" spans="1:15" x14ac:dyDescent="0.3">
      <c r="A18"/>
      <c r="B18" s="17" t="s">
        <v>18</v>
      </c>
      <c r="C18" s="27">
        <v>7125</v>
      </c>
      <c r="D18" s="28"/>
      <c r="E18" s="121"/>
      <c r="F18"/>
      <c r="G18" s="20"/>
      <c r="H18" s="9"/>
      <c r="I18" s="9"/>
      <c r="J18" s="9"/>
      <c r="K18" s="9"/>
      <c r="L18" s="9"/>
      <c r="M18" s="9"/>
      <c r="N18" s="9"/>
      <c r="O18" s="9"/>
    </row>
    <row r="19" spans="1:15" x14ac:dyDescent="0.3">
      <c r="A19"/>
      <c r="B19" s="17" t="s">
        <v>6</v>
      </c>
      <c r="C19" s="27">
        <v>2320</v>
      </c>
      <c r="D19" s="28"/>
      <c r="E19" s="121"/>
      <c r="F19"/>
      <c r="G19" s="20"/>
      <c r="H19" s="9"/>
      <c r="I19" s="9"/>
      <c r="J19" s="9"/>
      <c r="K19" s="9"/>
      <c r="L19" s="9"/>
      <c r="M19" s="9"/>
      <c r="N19" s="9"/>
      <c r="O19" s="9"/>
    </row>
    <row r="20" spans="1:15" x14ac:dyDescent="0.3">
      <c r="A20"/>
      <c r="B20" s="17" t="s">
        <v>81</v>
      </c>
      <c r="C20" s="27">
        <v>1375</v>
      </c>
      <c r="D20" s="28"/>
      <c r="E20" s="121"/>
      <c r="F20"/>
      <c r="G20" s="20"/>
      <c r="H20" s="9"/>
      <c r="I20" s="9"/>
      <c r="J20" s="9"/>
      <c r="K20" s="9"/>
      <c r="L20" s="9"/>
      <c r="M20" s="9"/>
      <c r="N20" s="9"/>
      <c r="O20" s="9"/>
    </row>
    <row r="21" spans="1:15" x14ac:dyDescent="0.3">
      <c r="A21"/>
      <c r="B21" s="17" t="s">
        <v>19</v>
      </c>
      <c r="C21" s="27">
        <v>9020</v>
      </c>
      <c r="D21" s="28"/>
      <c r="E21" s="121"/>
      <c r="F21"/>
      <c r="G21" s="20"/>
      <c r="H21" s="9"/>
      <c r="I21" s="9"/>
      <c r="J21" s="9"/>
      <c r="K21" s="9"/>
      <c r="L21" s="9"/>
      <c r="M21" s="9"/>
      <c r="N21" s="9"/>
      <c r="O21" s="9"/>
    </row>
    <row r="22" spans="1:15" x14ac:dyDescent="0.3">
      <c r="A22"/>
      <c r="B22" s="17" t="s">
        <v>20</v>
      </c>
      <c r="C22" s="27">
        <v>87600</v>
      </c>
      <c r="D22" s="28"/>
      <c r="E22" s="121"/>
      <c r="F22"/>
      <c r="G22" s="20"/>
      <c r="H22" s="9"/>
      <c r="I22" s="9"/>
      <c r="J22" s="9"/>
      <c r="K22" s="9"/>
      <c r="L22" s="9"/>
      <c r="M22" s="9"/>
      <c r="N22" s="9"/>
      <c r="O22" s="9"/>
    </row>
    <row r="23" spans="1:15" x14ac:dyDescent="0.3">
      <c r="A23"/>
      <c r="B23" s="17" t="s">
        <v>3</v>
      </c>
      <c r="C23" s="27">
        <v>208070</v>
      </c>
      <c r="D23" s="33"/>
      <c r="E23" s="121"/>
      <c r="F23"/>
      <c r="G23" s="20"/>
      <c r="H23" s="9"/>
      <c r="I23" s="9"/>
      <c r="J23" s="9"/>
      <c r="K23" s="9"/>
      <c r="L23" s="9"/>
      <c r="M23" s="9"/>
      <c r="N23" s="9"/>
      <c r="O23" s="9"/>
    </row>
    <row r="24" spans="1:15" x14ac:dyDescent="0.3">
      <c r="A24"/>
      <c r="B24" s="122" t="s">
        <v>21</v>
      </c>
      <c r="C24" s="123">
        <f>55143+518</f>
        <v>55661</v>
      </c>
      <c r="D24" s="124"/>
      <c r="E24" s="125"/>
      <c r="F24"/>
      <c r="G24" s="20"/>
      <c r="H24" s="9"/>
      <c r="I24" s="9"/>
      <c r="J24" s="9"/>
      <c r="K24" s="9"/>
      <c r="L24" s="9"/>
      <c r="M24" s="9"/>
      <c r="N24" s="9"/>
      <c r="O24" s="9"/>
    </row>
    <row r="25" spans="1:15" x14ac:dyDescent="0.3">
      <c r="A25" s="34"/>
      <c r="B25" s="34"/>
      <c r="C25" s="35"/>
      <c r="D25"/>
      <c r="E25"/>
      <c r="F25"/>
      <c r="G25" s="21"/>
      <c r="H25" s="9"/>
      <c r="I25" s="13"/>
      <c r="J25" s="12"/>
      <c r="K25" s="12"/>
      <c r="L25" s="12"/>
      <c r="M25" s="12"/>
      <c r="N25" s="12"/>
      <c r="O25" s="12"/>
    </row>
    <row r="26" spans="1:15" x14ac:dyDescent="0.3">
      <c r="A26" s="36" t="s">
        <v>23</v>
      </c>
      <c r="B26"/>
      <c r="C26"/>
      <c r="D26"/>
      <c r="E26"/>
      <c r="F26"/>
      <c r="G26"/>
      <c r="H26"/>
      <c r="I26" s="10"/>
      <c r="J26" s="11"/>
      <c r="K26" s="11"/>
      <c r="L26" s="11"/>
      <c r="M26" s="11"/>
      <c r="N26" s="11"/>
      <c r="O26" s="11"/>
    </row>
    <row r="27" spans="1:15" x14ac:dyDescent="0.3">
      <c r="A27"/>
      <c r="B27"/>
      <c r="C27"/>
      <c r="D27"/>
      <c r="E27"/>
      <c r="F27"/>
      <c r="G27"/>
      <c r="H27"/>
      <c r="I27" s="10"/>
      <c r="J27" s="11"/>
      <c r="K27" s="11"/>
      <c r="L27" s="11"/>
      <c r="M27" s="11"/>
      <c r="N27" s="11"/>
      <c r="O27" s="11"/>
    </row>
    <row r="28" spans="1:15" x14ac:dyDescent="0.3">
      <c r="A28" t="s">
        <v>24</v>
      </c>
      <c r="B28"/>
      <c r="C28"/>
      <c r="D28"/>
      <c r="E28"/>
      <c r="F28"/>
      <c r="G28"/>
      <c r="H28"/>
      <c r="I28" s="10"/>
      <c r="J28" s="11"/>
      <c r="K28" s="11"/>
      <c r="L28" s="11"/>
      <c r="M28" s="11"/>
      <c r="N28" s="11"/>
      <c r="O28" s="11"/>
    </row>
    <row r="29" spans="1:15" x14ac:dyDescent="0.3">
      <c r="A29"/>
      <c r="B29" t="s">
        <v>25</v>
      </c>
      <c r="C29" s="37">
        <v>24500</v>
      </c>
      <c r="D29"/>
      <c r="E29"/>
      <c r="F29"/>
      <c r="G29"/>
      <c r="H29"/>
      <c r="I29" s="9"/>
      <c r="J29" s="9"/>
      <c r="K29" s="9"/>
      <c r="L29" s="9"/>
      <c r="M29" s="9"/>
      <c r="N29" s="9"/>
      <c r="O29" s="9"/>
    </row>
    <row r="30" spans="1:15" x14ac:dyDescent="0.3">
      <c r="A30"/>
      <c r="B30" t="s">
        <v>26</v>
      </c>
      <c r="C30" s="38">
        <v>13</v>
      </c>
      <c r="D30" s="38"/>
      <c r="E30"/>
      <c r="F30" s="38"/>
      <c r="G30"/>
      <c r="H30"/>
      <c r="I30" s="9"/>
      <c r="J30" s="9"/>
      <c r="K30" s="9"/>
      <c r="L30" s="9"/>
      <c r="M30" s="9"/>
      <c r="N30" s="9"/>
      <c r="O30" s="9"/>
    </row>
    <row r="31" spans="1:15" x14ac:dyDescent="0.3">
      <c r="A31"/>
      <c r="B31"/>
      <c r="C31"/>
      <c r="D31"/>
      <c r="E31"/>
      <c r="F31"/>
      <c r="G31"/>
      <c r="H31"/>
    </row>
    <row r="32" spans="1:15" x14ac:dyDescent="0.3">
      <c r="A32"/>
      <c r="B32"/>
      <c r="C32" s="39" t="s">
        <v>123</v>
      </c>
      <c r="D32" s="40" t="s">
        <v>28</v>
      </c>
      <c r="E32" s="39" t="s">
        <v>29</v>
      </c>
      <c r="F32" s="39" t="s">
        <v>96</v>
      </c>
      <c r="G32" s="39" t="s">
        <v>30</v>
      </c>
      <c r="H32" s="39" t="s">
        <v>27</v>
      </c>
    </row>
    <row r="33" spans="1:10" x14ac:dyDescent="0.3">
      <c r="A33" s="168" t="s">
        <v>8</v>
      </c>
      <c r="B33" s="168"/>
      <c r="C33" s="61" t="s">
        <v>31</v>
      </c>
      <c r="D33" s="61" t="s">
        <v>32</v>
      </c>
      <c r="E33" s="61" t="s">
        <v>33</v>
      </c>
      <c r="F33" s="61" t="s">
        <v>43</v>
      </c>
      <c r="G33" s="61" t="s">
        <v>88</v>
      </c>
      <c r="H33" s="60"/>
    </row>
    <row r="34" spans="1:10" x14ac:dyDescent="0.3">
      <c r="A34"/>
      <c r="B34"/>
      <c r="C34" s="34"/>
      <c r="D34" s="35"/>
      <c r="E34"/>
      <c r="F34"/>
      <c r="G34"/>
      <c r="H34"/>
    </row>
    <row r="35" spans="1:10" x14ac:dyDescent="0.3">
      <c r="A35" s="62" t="s">
        <v>34</v>
      </c>
      <c r="B35"/>
      <c r="C35" s="39" t="str">
        <f>+C32</f>
        <v>Mantenimiento</v>
      </c>
      <c r="D35" s="40" t="s">
        <v>28</v>
      </c>
      <c r="E35" s="39" t="s">
        <v>29</v>
      </c>
      <c r="F35" s="39" t="s">
        <v>51</v>
      </c>
      <c r="G35" s="39" t="s">
        <v>30</v>
      </c>
      <c r="H35" s="39" t="s">
        <v>27</v>
      </c>
      <c r="I35" s="39" t="s">
        <v>56</v>
      </c>
    </row>
    <row r="36" spans="1:10" x14ac:dyDescent="0.3">
      <c r="A36" t="s">
        <v>35</v>
      </c>
      <c r="B36" t="s">
        <v>36</v>
      </c>
      <c r="C36" s="42">
        <v>50</v>
      </c>
      <c r="D36" s="42">
        <v>40</v>
      </c>
      <c r="E36" s="42">
        <v>300</v>
      </c>
      <c r="F36" s="42">
        <v>100</v>
      </c>
      <c r="G36" s="42">
        <v>20</v>
      </c>
      <c r="H36" s="43">
        <v>10</v>
      </c>
      <c r="I36" s="42">
        <f>SUM(C36:H36)</f>
        <v>520</v>
      </c>
    </row>
    <row r="37" spans="1:10" x14ac:dyDescent="0.3">
      <c r="A37" s="44"/>
      <c r="B37" s="34"/>
      <c r="C37" s="34"/>
      <c r="D37" s="35"/>
      <c r="E37"/>
      <c r="F37"/>
      <c r="G37"/>
      <c r="H37"/>
    </row>
    <row r="38" spans="1:10" x14ac:dyDescent="0.3">
      <c r="A38" s="36" t="s">
        <v>37</v>
      </c>
      <c r="B38"/>
      <c r="C38"/>
      <c r="D38"/>
      <c r="E38"/>
      <c r="F38"/>
      <c r="G38"/>
      <c r="H38"/>
    </row>
    <row r="39" spans="1:10" x14ac:dyDescent="0.3">
      <c r="A39" s="36"/>
      <c r="B39"/>
      <c r="C39"/>
      <c r="D39"/>
      <c r="E39"/>
      <c r="F39"/>
      <c r="G39"/>
      <c r="H39"/>
    </row>
    <row r="40" spans="1:10" x14ac:dyDescent="0.3">
      <c r="A40" s="169"/>
      <c r="B40" s="169"/>
      <c r="C40" s="39" t="str">
        <f t="shared" ref="C40:H40" si="0">C32</f>
        <v>Mantenimiento</v>
      </c>
      <c r="D40" s="40" t="str">
        <f t="shared" si="0"/>
        <v>Compras</v>
      </c>
      <c r="E40" s="39" t="str">
        <f t="shared" si="0"/>
        <v>Fábrica</v>
      </c>
      <c r="F40" s="39" t="str">
        <f t="shared" si="0"/>
        <v>Empaquetado</v>
      </c>
      <c r="G40" s="39" t="str">
        <f t="shared" si="0"/>
        <v>Ventas</v>
      </c>
      <c r="H40" s="39" t="str">
        <f t="shared" si="0"/>
        <v>Admon.</v>
      </c>
    </row>
    <row r="41" spans="1:10" x14ac:dyDescent="0.3">
      <c r="A41" s="162" t="s">
        <v>38</v>
      </c>
      <c r="B41" s="163"/>
      <c r="C41" s="45">
        <v>3620</v>
      </c>
      <c r="D41" s="45">
        <v>2330</v>
      </c>
      <c r="E41" s="45">
        <v>7280</v>
      </c>
      <c r="F41" s="45">
        <v>2410</v>
      </c>
      <c r="G41" s="76">
        <v>2480</v>
      </c>
      <c r="H41" s="45">
        <v>6380</v>
      </c>
    </row>
    <row r="42" spans="1:10" ht="16.2" x14ac:dyDescent="0.3">
      <c r="A42" s="162" t="s">
        <v>39</v>
      </c>
      <c r="B42" s="163"/>
      <c r="C42" s="45">
        <v>140</v>
      </c>
      <c r="D42" s="45">
        <v>260</v>
      </c>
      <c r="E42" s="45">
        <v>700</v>
      </c>
      <c r="F42" s="45">
        <v>100</v>
      </c>
      <c r="G42" s="76">
        <v>180</v>
      </c>
      <c r="H42" s="45">
        <v>120</v>
      </c>
      <c r="I42" s="8">
        <f>SUM(C42:H42)</f>
        <v>1500</v>
      </c>
      <c r="J42" s="8" t="s">
        <v>122</v>
      </c>
    </row>
    <row r="43" spans="1:10" x14ac:dyDescent="0.3">
      <c r="A43" s="164" t="s">
        <v>52</v>
      </c>
      <c r="B43" s="165"/>
      <c r="C43" s="45">
        <v>8900</v>
      </c>
      <c r="D43" s="45">
        <v>4800</v>
      </c>
      <c r="E43" s="45">
        <v>30800</v>
      </c>
      <c r="F43" s="45">
        <v>21300</v>
      </c>
      <c r="G43" s="76">
        <v>3700</v>
      </c>
      <c r="H43" s="45">
        <v>10500</v>
      </c>
      <c r="I43" s="8">
        <f>SUM(C43:H43)</f>
        <v>80000</v>
      </c>
    </row>
    <row r="44" spans="1:10" x14ac:dyDescent="0.3">
      <c r="A44" s="63" t="s">
        <v>40</v>
      </c>
      <c r="B44" s="64"/>
      <c r="C44" s="66">
        <v>9.3299999999999994E-2</v>
      </c>
      <c r="D44" s="66">
        <v>0.17330000000000001</v>
      </c>
      <c r="E44" s="66">
        <v>0.4667</v>
      </c>
      <c r="F44" s="66">
        <v>6.6699999999999995E-2</v>
      </c>
      <c r="G44" s="66">
        <v>0.12</v>
      </c>
      <c r="H44" s="66">
        <v>0.08</v>
      </c>
    </row>
    <row r="45" spans="1:10" x14ac:dyDescent="0.3">
      <c r="A45" s="65" t="s">
        <v>41</v>
      </c>
      <c r="B45" s="64"/>
      <c r="C45" s="66">
        <v>0.1113</v>
      </c>
      <c r="D45" s="66">
        <v>0.06</v>
      </c>
      <c r="E45" s="66">
        <v>0.38500000000000001</v>
      </c>
      <c r="F45" s="66">
        <v>0.26629999999999998</v>
      </c>
      <c r="G45" s="66">
        <v>4.6100000000000002E-2</v>
      </c>
      <c r="H45" s="66">
        <v>0.1313</v>
      </c>
    </row>
    <row r="46" spans="1:10" x14ac:dyDescent="0.3">
      <c r="A46"/>
      <c r="B46"/>
      <c r="C46"/>
      <c r="D46"/>
      <c r="E46"/>
      <c r="F46"/>
      <c r="G46"/>
      <c r="H46"/>
    </row>
    <row r="47" spans="1:10" x14ac:dyDescent="0.3">
      <c r="A47"/>
      <c r="B47"/>
      <c r="C47"/>
      <c r="D47"/>
      <c r="E47"/>
      <c r="F47"/>
      <c r="G47"/>
      <c r="H47"/>
    </row>
    <row r="48" spans="1:10" x14ac:dyDescent="0.3">
      <c r="A48" s="78" t="s">
        <v>42</v>
      </c>
      <c r="B48" s="79"/>
      <c r="C48" s="79"/>
      <c r="D48" s="79"/>
      <c r="E48" s="79"/>
      <c r="F48" s="79"/>
      <c r="G48" s="46"/>
      <c r="H48"/>
    </row>
    <row r="49" spans="1:8" x14ac:dyDescent="0.3">
      <c r="A49" s="79"/>
      <c r="B49" s="79"/>
      <c r="C49" s="16"/>
      <c r="D49" s="80" t="s">
        <v>101</v>
      </c>
      <c r="E49" s="80" t="s">
        <v>119</v>
      </c>
      <c r="F49" s="81"/>
      <c r="G49"/>
      <c r="H49" s="19"/>
    </row>
    <row r="50" spans="1:8" x14ac:dyDescent="0.3">
      <c r="A50" s="82" t="s">
        <v>44</v>
      </c>
      <c r="B50" s="79"/>
      <c r="C50" s="16" t="s">
        <v>97</v>
      </c>
      <c r="D50" s="127">
        <v>1</v>
      </c>
      <c r="E50" s="127">
        <v>2</v>
      </c>
      <c r="F50" s="81" t="s">
        <v>120</v>
      </c>
      <c r="G50" s="48"/>
      <c r="H50" s="19"/>
    </row>
    <row r="51" spans="1:8" x14ac:dyDescent="0.3">
      <c r="A51" s="79"/>
      <c r="B51" s="79"/>
      <c r="C51" s="16" t="s">
        <v>98</v>
      </c>
      <c r="D51" s="127">
        <v>0.4</v>
      </c>
      <c r="E51" s="127">
        <v>0.75</v>
      </c>
      <c r="F51" s="81" t="s">
        <v>120</v>
      </c>
      <c r="G51"/>
      <c r="H51" s="19"/>
    </row>
    <row r="52" spans="1:8" x14ac:dyDescent="0.3">
      <c r="A52" s="83" t="s">
        <v>53</v>
      </c>
      <c r="B52" s="79"/>
      <c r="C52" s="16" t="s">
        <v>54</v>
      </c>
      <c r="D52" s="84">
        <v>7000</v>
      </c>
      <c r="E52" s="84">
        <v>4000</v>
      </c>
      <c r="F52" s="85"/>
      <c r="G52" s="49"/>
      <c r="H52"/>
    </row>
    <row r="53" spans="1:8" x14ac:dyDescent="0.3">
      <c r="A53" s="82" t="s">
        <v>46</v>
      </c>
      <c r="B53" s="79"/>
      <c r="C53" s="16" t="s">
        <v>47</v>
      </c>
      <c r="D53" s="86">
        <v>1500</v>
      </c>
      <c r="E53" s="86">
        <v>1950</v>
      </c>
      <c r="F53" s="87"/>
      <c r="G53" s="47"/>
      <c r="H53" s="47"/>
    </row>
    <row r="54" spans="1:8" x14ac:dyDescent="0.3">
      <c r="A54" s="79"/>
      <c r="B54" s="79"/>
      <c r="C54" s="79"/>
      <c r="D54" s="79"/>
      <c r="E54" s="79"/>
      <c r="F54" s="79"/>
      <c r="G54"/>
      <c r="H54"/>
    </row>
    <row r="55" spans="1:8" x14ac:dyDescent="0.3">
      <c r="A55" s="79"/>
      <c r="B55" s="79"/>
      <c r="C55" s="88"/>
      <c r="D55" s="79"/>
      <c r="E55" s="81"/>
      <c r="F55" s="89"/>
      <c r="H55" s="54"/>
    </row>
    <row r="56" spans="1:8" x14ac:dyDescent="0.3">
      <c r="A56" s="90" t="s">
        <v>142</v>
      </c>
      <c r="B56" s="79"/>
      <c r="C56" s="79"/>
      <c r="D56" s="79"/>
      <c r="E56" s="85"/>
      <c r="F56" s="85"/>
      <c r="G56" s="49"/>
      <c r="H56"/>
    </row>
    <row r="57" spans="1:8" x14ac:dyDescent="0.3">
      <c r="A57" s="79"/>
      <c r="B57" s="79"/>
      <c r="C57" s="79"/>
      <c r="D57" s="91" t="str">
        <f>+D49</f>
        <v>EV LUJO</v>
      </c>
      <c r="E57" s="91" t="str">
        <f>+E49</f>
        <v>EV FAMILIARES</v>
      </c>
      <c r="F57" s="79"/>
      <c r="G57"/>
      <c r="H57"/>
    </row>
    <row r="58" spans="1:8" x14ac:dyDescent="0.3">
      <c r="A58" s="82" t="s">
        <v>45</v>
      </c>
      <c r="B58" s="79"/>
      <c r="C58" s="16" t="s">
        <v>55</v>
      </c>
      <c r="D58" s="92">
        <v>1000</v>
      </c>
      <c r="E58" s="92">
        <v>970</v>
      </c>
      <c r="F58" s="85"/>
      <c r="H58"/>
    </row>
    <row r="59" spans="1:8" x14ac:dyDescent="0.3">
      <c r="A59" s="83" t="s">
        <v>143</v>
      </c>
      <c r="B59" s="79"/>
      <c r="C59" s="16" t="s">
        <v>54</v>
      </c>
      <c r="D59" s="84">
        <v>6200</v>
      </c>
      <c r="E59" s="84">
        <v>4500</v>
      </c>
      <c r="F59" s="85"/>
      <c r="G59" s="49"/>
      <c r="H59"/>
    </row>
    <row r="60" spans="1:8" x14ac:dyDescent="0.3">
      <c r="A60" s="67"/>
      <c r="B60"/>
      <c r="C60"/>
      <c r="D60" s="50"/>
      <c r="E60" s="50"/>
      <c r="F60" s="51"/>
      <c r="G60" s="49"/>
      <c r="H60"/>
    </row>
    <row r="61" spans="1:8" x14ac:dyDescent="0.3">
      <c r="A61"/>
      <c r="B61"/>
      <c r="C61"/>
      <c r="D61" s="50"/>
      <c r="E61" s="50"/>
      <c r="F61" s="51"/>
      <c r="G61" s="49"/>
      <c r="H61"/>
    </row>
    <row r="62" spans="1:8" x14ac:dyDescent="0.3">
      <c r="A62" s="3"/>
      <c r="B62" s="55"/>
      <c r="C62" s="55"/>
      <c r="D62" s="55"/>
      <c r="G62" s="52"/>
      <c r="H62"/>
    </row>
    <row r="63" spans="1:8" x14ac:dyDescent="0.3">
      <c r="A63" s="3"/>
      <c r="B63" s="56"/>
      <c r="C63" s="56"/>
      <c r="D63" s="56"/>
      <c r="G63" s="53"/>
      <c r="H63"/>
    </row>
    <row r="64" spans="1:8" x14ac:dyDescent="0.3">
      <c r="A64" s="3"/>
      <c r="B64" s="57"/>
      <c r="C64" s="57"/>
      <c r="D64" s="58"/>
      <c r="E64" s="53"/>
      <c r="F64" s="53"/>
      <c r="G64" s="53"/>
      <c r="H64"/>
    </row>
    <row r="65" spans="1:8" x14ac:dyDescent="0.3">
      <c r="A65" s="3"/>
      <c r="B65" s="59"/>
      <c r="C65" s="59"/>
      <c r="D65" s="3"/>
      <c r="E65"/>
      <c r="F65" s="50"/>
      <c r="G65" s="50"/>
      <c r="H65" s="38"/>
    </row>
    <row r="69" spans="1:8" x14ac:dyDescent="0.3">
      <c r="A69"/>
      <c r="B69"/>
      <c r="C69"/>
      <c r="D69"/>
      <c r="E69"/>
      <c r="F69"/>
      <c r="H69"/>
    </row>
    <row r="70" spans="1:8" x14ac:dyDescent="0.3">
      <c r="A70"/>
      <c r="B70"/>
      <c r="C70"/>
      <c r="D70"/>
      <c r="E70"/>
      <c r="F70"/>
      <c r="H70"/>
    </row>
    <row r="71" spans="1:8" x14ac:dyDescent="0.3">
      <c r="A71"/>
      <c r="B71"/>
      <c r="C71" s="54"/>
      <c r="D71"/>
      <c r="E71"/>
      <c r="F71"/>
      <c r="H71"/>
    </row>
    <row r="72" spans="1:8" x14ac:dyDescent="0.3">
      <c r="A72"/>
      <c r="B72"/>
      <c r="C72" s="54"/>
      <c r="D72"/>
      <c r="E72"/>
      <c r="F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 s="3"/>
      <c r="B74" s="55"/>
      <c r="C74" s="55"/>
      <c r="D74" s="55"/>
      <c r="E74"/>
      <c r="F74"/>
      <c r="G74"/>
      <c r="H74"/>
    </row>
    <row r="75" spans="1:8" x14ac:dyDescent="0.3">
      <c r="A75" s="3"/>
      <c r="B75" s="56"/>
      <c r="C75" s="56"/>
      <c r="D75" s="56"/>
      <c r="E75"/>
      <c r="F75" s="18"/>
      <c r="G75"/>
      <c r="H75"/>
    </row>
    <row r="76" spans="1:8" x14ac:dyDescent="0.3">
      <c r="A76" s="3"/>
      <c r="B76" s="57"/>
      <c r="C76" s="57"/>
      <c r="D76" s="58"/>
      <c r="E76"/>
      <c r="F76"/>
      <c r="G76"/>
      <c r="H76"/>
    </row>
    <row r="77" spans="1:8" x14ac:dyDescent="0.3">
      <c r="A77" s="3"/>
      <c r="B77" s="59"/>
      <c r="C77" s="59"/>
      <c r="D77" s="3"/>
      <c r="E77"/>
      <c r="F77"/>
      <c r="G77"/>
      <c r="H77"/>
    </row>
    <row r="78" spans="1:8" x14ac:dyDescent="0.3">
      <c r="A78"/>
      <c r="B78"/>
      <c r="C78"/>
      <c r="D78"/>
      <c r="E78"/>
      <c r="F78"/>
      <c r="G78"/>
      <c r="H78"/>
    </row>
    <row r="79" spans="1:8" x14ac:dyDescent="0.3">
      <c r="A79" s="21"/>
      <c r="B79" s="21"/>
      <c r="C79" s="21"/>
      <c r="D79" s="21"/>
      <c r="E79" s="21"/>
      <c r="F79" s="21"/>
      <c r="G79" s="21"/>
    </row>
    <row r="80" spans="1:8" x14ac:dyDescent="0.3">
      <c r="A80" s="21"/>
      <c r="B80" s="21"/>
      <c r="C80" s="21"/>
      <c r="D80" s="21"/>
      <c r="E80" s="21"/>
      <c r="F80" s="21"/>
      <c r="G80" s="21"/>
    </row>
    <row r="81" spans="1:7" x14ac:dyDescent="0.3">
      <c r="A81" s="21"/>
      <c r="B81" s="21"/>
      <c r="C81" s="21"/>
      <c r="D81" s="21"/>
      <c r="E81" s="21"/>
      <c r="F81" s="21"/>
      <c r="G81" s="21"/>
    </row>
    <row r="82" spans="1:7" x14ac:dyDescent="0.3">
      <c r="A82" s="21"/>
      <c r="B82" s="21"/>
      <c r="C82" s="21"/>
      <c r="D82" s="21"/>
      <c r="E82" s="21"/>
      <c r="F82" s="21"/>
      <c r="G82" s="21"/>
    </row>
    <row r="83" spans="1:7" x14ac:dyDescent="0.3">
      <c r="A83" s="21"/>
      <c r="B83" s="21"/>
      <c r="C83" s="21"/>
      <c r="D83" s="21"/>
      <c r="E83" s="21"/>
      <c r="F83" s="21"/>
      <c r="G83" s="21"/>
    </row>
    <row r="84" spans="1:7" x14ac:dyDescent="0.3">
      <c r="A84" s="21"/>
      <c r="B84" s="21"/>
      <c r="C84" s="21"/>
      <c r="D84" s="21"/>
      <c r="E84" s="21"/>
      <c r="F84" s="21"/>
      <c r="G84" s="21"/>
    </row>
    <row r="85" spans="1:7" x14ac:dyDescent="0.3">
      <c r="A85" s="21"/>
      <c r="B85" s="21"/>
      <c r="C85" s="21"/>
      <c r="D85" s="21"/>
      <c r="E85" s="21"/>
      <c r="F85" s="21"/>
      <c r="G85" s="21"/>
    </row>
    <row r="86" spans="1:7" x14ac:dyDescent="0.3">
      <c r="A86" s="21"/>
      <c r="B86" s="21"/>
      <c r="C86" s="21"/>
      <c r="D86" s="21"/>
      <c r="E86" s="21"/>
      <c r="F86" s="21"/>
      <c r="G86" s="21"/>
    </row>
    <row r="87" spans="1:7" x14ac:dyDescent="0.3">
      <c r="A87" s="21"/>
      <c r="B87" s="21"/>
      <c r="C87" s="21"/>
      <c r="D87" s="21"/>
      <c r="E87" s="21"/>
      <c r="F87" s="21"/>
      <c r="G87" s="21"/>
    </row>
    <row r="88" spans="1:7" x14ac:dyDescent="0.3">
      <c r="A88" s="21"/>
      <c r="B88" s="21"/>
      <c r="C88" s="21"/>
      <c r="D88" s="21"/>
      <c r="E88" s="21"/>
      <c r="F88" s="21"/>
      <c r="G88" s="21"/>
    </row>
    <row r="89" spans="1:7" x14ac:dyDescent="0.3">
      <c r="A89" s="21"/>
      <c r="B89" s="21"/>
      <c r="C89" s="21"/>
      <c r="D89" s="21"/>
      <c r="E89" s="21"/>
      <c r="F89" s="21"/>
      <c r="G89" s="21"/>
    </row>
    <row r="90" spans="1:7" x14ac:dyDescent="0.3">
      <c r="A90" s="21"/>
      <c r="B90" s="21"/>
      <c r="C90" s="21"/>
      <c r="D90" s="21"/>
      <c r="E90" s="21"/>
      <c r="F90" s="21"/>
      <c r="G90" s="21"/>
    </row>
    <row r="91" spans="1:7" x14ac:dyDescent="0.3">
      <c r="A91" s="21"/>
      <c r="B91" s="21"/>
      <c r="C91" s="21"/>
      <c r="D91" s="21"/>
      <c r="E91" s="21"/>
      <c r="F91" s="21"/>
      <c r="G91" s="21"/>
    </row>
    <row r="92" spans="1:7" x14ac:dyDescent="0.3">
      <c r="A92" s="21"/>
      <c r="B92" s="21"/>
      <c r="C92" s="21"/>
      <c r="D92" s="21"/>
      <c r="E92" s="21"/>
      <c r="F92" s="21"/>
      <c r="G92" s="21"/>
    </row>
    <row r="93" spans="1:7" x14ac:dyDescent="0.3">
      <c r="A93" s="21"/>
      <c r="B93" s="21"/>
      <c r="C93" s="21"/>
      <c r="D93" s="21"/>
      <c r="E93" s="21"/>
      <c r="F93" s="21"/>
      <c r="G93" s="21"/>
    </row>
    <row r="94" spans="1:7" x14ac:dyDescent="0.3">
      <c r="A94" s="21"/>
      <c r="B94" s="21"/>
      <c r="C94" s="21"/>
      <c r="D94" s="21"/>
      <c r="E94" s="21"/>
      <c r="F94" s="21"/>
      <c r="G94" s="21"/>
    </row>
    <row r="95" spans="1:7" x14ac:dyDescent="0.3">
      <c r="A95" s="21"/>
      <c r="B95" s="21"/>
      <c r="C95" s="21"/>
      <c r="D95" s="21"/>
      <c r="E95" s="21"/>
      <c r="F95" s="21"/>
      <c r="G95" s="21"/>
    </row>
    <row r="96" spans="1:7" x14ac:dyDescent="0.3">
      <c r="A96" s="21"/>
      <c r="B96" s="21"/>
      <c r="C96" s="21"/>
      <c r="D96" s="21"/>
      <c r="E96" s="21"/>
      <c r="F96" s="21"/>
      <c r="G96" s="21"/>
    </row>
    <row r="97" spans="1:7" x14ac:dyDescent="0.3">
      <c r="A97" s="21"/>
      <c r="B97" s="21"/>
      <c r="C97" s="21"/>
      <c r="D97" s="21"/>
      <c r="E97" s="21"/>
      <c r="F97" s="21"/>
      <c r="G97" s="21"/>
    </row>
    <row r="98" spans="1:7" x14ac:dyDescent="0.3">
      <c r="A98" s="21"/>
      <c r="B98" s="21"/>
      <c r="C98" s="21"/>
      <c r="D98" s="21"/>
      <c r="E98" s="21"/>
      <c r="F98" s="21"/>
      <c r="G98" s="21"/>
    </row>
    <row r="99" spans="1:7" x14ac:dyDescent="0.3">
      <c r="A99" s="21"/>
      <c r="B99" s="21"/>
      <c r="C99" s="21"/>
      <c r="D99" s="21"/>
      <c r="E99" s="21"/>
      <c r="F99" s="21"/>
      <c r="G99" s="21"/>
    </row>
    <row r="100" spans="1:7" x14ac:dyDescent="0.3">
      <c r="A100" s="21"/>
      <c r="B100" s="21"/>
      <c r="C100" s="21"/>
      <c r="D100" s="21"/>
      <c r="E100" s="21"/>
      <c r="F100" s="21"/>
      <c r="G100" s="21"/>
    </row>
    <row r="101" spans="1:7" x14ac:dyDescent="0.3">
      <c r="A101" s="21"/>
      <c r="B101" s="21"/>
      <c r="C101" s="21"/>
      <c r="D101" s="21"/>
      <c r="E101" s="21"/>
      <c r="F101" s="21"/>
      <c r="G101" s="21"/>
    </row>
    <row r="102" spans="1:7" x14ac:dyDescent="0.3">
      <c r="A102" s="21"/>
      <c r="B102" s="21"/>
      <c r="C102" s="21"/>
      <c r="D102" s="21"/>
      <c r="E102" s="21"/>
      <c r="F102" s="21"/>
      <c r="G102" s="21"/>
    </row>
    <row r="103" spans="1:7" x14ac:dyDescent="0.3">
      <c r="A103" s="21"/>
      <c r="B103" s="21"/>
      <c r="C103" s="21"/>
      <c r="D103" s="21"/>
      <c r="E103" s="21"/>
      <c r="F103" s="21"/>
      <c r="G103" s="21"/>
    </row>
    <row r="104" spans="1:7" x14ac:dyDescent="0.3">
      <c r="A104" s="21"/>
      <c r="B104" s="21"/>
      <c r="C104" s="21"/>
      <c r="D104" s="21"/>
      <c r="E104" s="21"/>
      <c r="F104" s="21"/>
      <c r="G104" s="21"/>
    </row>
    <row r="105" spans="1:7" x14ac:dyDescent="0.3">
      <c r="A105" s="21"/>
      <c r="B105" s="21"/>
      <c r="C105" s="21"/>
      <c r="D105" s="21"/>
      <c r="E105" s="21"/>
      <c r="F105" s="21"/>
      <c r="G105" s="21"/>
    </row>
    <row r="106" spans="1:7" x14ac:dyDescent="0.3">
      <c r="A106" s="21"/>
      <c r="B106" s="21"/>
      <c r="C106" s="21"/>
      <c r="D106" s="21"/>
      <c r="E106" s="21"/>
      <c r="F106" s="21"/>
      <c r="G106" s="21"/>
    </row>
    <row r="107" spans="1:7" x14ac:dyDescent="0.3">
      <c r="A107" s="21"/>
      <c r="B107" s="21"/>
      <c r="C107" s="21"/>
      <c r="D107" s="21"/>
      <c r="E107" s="21"/>
      <c r="F107" s="21"/>
      <c r="G107" s="21"/>
    </row>
    <row r="108" spans="1:7" x14ac:dyDescent="0.3">
      <c r="A108" s="21"/>
      <c r="B108" s="21"/>
      <c r="C108" s="21"/>
      <c r="D108" s="21"/>
      <c r="E108" s="21"/>
      <c r="F108" s="21"/>
      <c r="G108" s="21"/>
    </row>
    <row r="109" spans="1:7" x14ac:dyDescent="0.3">
      <c r="A109" s="21"/>
      <c r="B109" s="21"/>
      <c r="C109" s="21"/>
      <c r="D109" s="21"/>
      <c r="E109" s="21"/>
      <c r="F109" s="21"/>
      <c r="G109" s="21"/>
    </row>
    <row r="110" spans="1:7" x14ac:dyDescent="0.3">
      <c r="A110" s="21"/>
      <c r="B110" s="21"/>
      <c r="C110" s="21"/>
      <c r="D110" s="21"/>
      <c r="E110" s="21"/>
      <c r="F110" s="21"/>
      <c r="G110" s="21"/>
    </row>
    <row r="111" spans="1:7" x14ac:dyDescent="0.3">
      <c r="A111" s="21"/>
      <c r="B111" s="21"/>
      <c r="C111" s="21"/>
      <c r="D111" s="21"/>
      <c r="E111" s="21"/>
      <c r="F111" s="21"/>
      <c r="G111" s="21"/>
    </row>
    <row r="112" spans="1:7" x14ac:dyDescent="0.3">
      <c r="A112" s="21"/>
      <c r="B112" s="21"/>
      <c r="C112" s="21"/>
      <c r="D112" s="21"/>
      <c r="E112" s="21"/>
      <c r="F112" s="21"/>
      <c r="G112" s="21"/>
    </row>
    <row r="113" spans="1:7" x14ac:dyDescent="0.3">
      <c r="A113" s="21"/>
      <c r="B113" s="21"/>
      <c r="C113" s="21"/>
      <c r="D113" s="21"/>
      <c r="E113" s="21"/>
      <c r="F113" s="21"/>
      <c r="G113" s="21"/>
    </row>
  </sheetData>
  <mergeCells count="7">
    <mergeCell ref="A42:B42"/>
    <mergeCell ref="A43:B43"/>
    <mergeCell ref="B4:C4"/>
    <mergeCell ref="D4:E4"/>
    <mergeCell ref="A33:B33"/>
    <mergeCell ref="A40:B40"/>
    <mergeCell ref="A41:B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150"/>
  <sheetViews>
    <sheetView workbookViewId="0">
      <selection activeCell="G21" sqref="G21"/>
    </sheetView>
  </sheetViews>
  <sheetFormatPr baseColWidth="10" defaultRowHeight="14.4" x14ac:dyDescent="0.3"/>
  <cols>
    <col min="3" max="4" width="12" bestFit="1" customWidth="1"/>
  </cols>
  <sheetData>
    <row r="1" spans="1:19" x14ac:dyDescent="0.3">
      <c r="A1" s="3"/>
    </row>
    <row r="3" spans="1:19" x14ac:dyDescent="0.3">
      <c r="C3" s="170" t="str">
        <f>+sol!B33</f>
        <v>LITIO</v>
      </c>
      <c r="D3" s="170"/>
      <c r="G3" s="47" t="s">
        <v>155</v>
      </c>
      <c r="I3" s="69"/>
      <c r="J3" s="172" t="s">
        <v>111</v>
      </c>
      <c r="K3" s="172"/>
      <c r="L3" s="69"/>
      <c r="N3" s="47" t="s">
        <v>112</v>
      </c>
      <c r="P3" s="69"/>
      <c r="Q3" s="172" t="s">
        <v>101</v>
      </c>
      <c r="R3" s="172"/>
      <c r="S3" s="69"/>
    </row>
    <row r="4" spans="1:19" x14ac:dyDescent="0.3">
      <c r="B4" t="s">
        <v>48</v>
      </c>
      <c r="C4" s="128">
        <f>+'datos de entrada'!A8</f>
        <v>3500</v>
      </c>
      <c r="D4" s="129">
        <f>+J5*'datos de entrada'!D50</f>
        <v>7000</v>
      </c>
      <c r="E4" t="s">
        <v>117</v>
      </c>
      <c r="I4" t="s">
        <v>48</v>
      </c>
      <c r="J4" s="128">
        <v>0</v>
      </c>
      <c r="K4" s="129"/>
      <c r="L4" s="132"/>
      <c r="P4" t="s">
        <v>48</v>
      </c>
      <c r="Q4" s="70">
        <f>+'datos de entrada'!A10</f>
        <v>1500</v>
      </c>
      <c r="R4" s="71"/>
    </row>
    <row r="5" spans="1:19" x14ac:dyDescent="0.3">
      <c r="B5" s="19" t="s">
        <v>28</v>
      </c>
      <c r="C5" s="130">
        <f>+'datos de entrada'!A12</f>
        <v>14000</v>
      </c>
      <c r="D5" s="131">
        <f>+'datos de entrada'!E50*'datos de entrada'!E52</f>
        <v>8000</v>
      </c>
      <c r="E5" t="s">
        <v>118</v>
      </c>
      <c r="G5" s="72"/>
      <c r="I5" t="s">
        <v>7</v>
      </c>
      <c r="J5" s="132">
        <f>+'datos de entrada'!D52</f>
        <v>7000</v>
      </c>
      <c r="K5" s="131">
        <f>+'datos de entrada'!D59</f>
        <v>6200</v>
      </c>
      <c r="L5" s="132" t="s">
        <v>49</v>
      </c>
      <c r="N5" s="72"/>
      <c r="P5" t="s">
        <v>7</v>
      </c>
      <c r="Q5">
        <f>+'datos de entrada'!D59</f>
        <v>6200</v>
      </c>
      <c r="R5" s="73">
        <f>+'datos de entrada'!F10-'datos de entrada'!A7</f>
        <v>7550</v>
      </c>
      <c r="S5" s="15" t="s">
        <v>30</v>
      </c>
    </row>
    <row r="6" spans="1:19" x14ac:dyDescent="0.3">
      <c r="C6" s="132"/>
      <c r="D6" s="131">
        <f>+C4+C5-D4-D5</f>
        <v>2500</v>
      </c>
      <c r="E6" t="s">
        <v>50</v>
      </c>
      <c r="G6" s="74"/>
      <c r="J6" s="132"/>
      <c r="K6" s="131">
        <f>+J4+J5-K5</f>
        <v>800</v>
      </c>
      <c r="L6" s="132" t="s">
        <v>50</v>
      </c>
      <c r="N6" s="74"/>
      <c r="R6" s="17">
        <f>+Q4+Q5-R5</f>
        <v>150</v>
      </c>
      <c r="S6" t="s">
        <v>50</v>
      </c>
    </row>
    <row r="7" spans="1:19" x14ac:dyDescent="0.3">
      <c r="C7" s="132"/>
      <c r="D7" s="131"/>
      <c r="G7" s="74"/>
      <c r="J7" s="132"/>
      <c r="K7" s="131"/>
      <c r="L7" s="132"/>
      <c r="N7" s="74"/>
      <c r="R7" s="17"/>
    </row>
    <row r="8" spans="1:19" x14ac:dyDescent="0.3">
      <c r="C8" s="132"/>
      <c r="D8" s="132"/>
      <c r="G8" s="74"/>
      <c r="J8" s="132"/>
      <c r="K8" s="132"/>
      <c r="L8" s="132"/>
      <c r="N8" s="74"/>
    </row>
    <row r="9" spans="1:19" x14ac:dyDescent="0.3">
      <c r="C9" s="171" t="str">
        <f>+sol!G33</f>
        <v>CATODOS</v>
      </c>
      <c r="D9" s="171"/>
      <c r="G9" s="75"/>
      <c r="J9" s="173" t="s">
        <v>110</v>
      </c>
      <c r="K9" s="173"/>
      <c r="L9" s="132"/>
      <c r="N9" s="75"/>
      <c r="Q9" s="170" t="s">
        <v>102</v>
      </c>
      <c r="R9" s="170"/>
    </row>
    <row r="10" spans="1:19" x14ac:dyDescent="0.3">
      <c r="B10" t="s">
        <v>48</v>
      </c>
      <c r="C10" s="128">
        <f>+'datos de entrada'!A9</f>
        <v>1000</v>
      </c>
      <c r="D10" s="129">
        <f>+'datos de entrada'!D51*'datos de entrada'!D52</f>
        <v>2800</v>
      </c>
      <c r="E10" t="str">
        <f>+E4</f>
        <v>Consumo EV LUJO</v>
      </c>
      <c r="I10" t="s">
        <v>48</v>
      </c>
      <c r="J10" s="128">
        <f>+'datos de entrada'!A11</f>
        <v>800</v>
      </c>
      <c r="K10" s="129"/>
      <c r="L10" s="132"/>
      <c r="P10" t="s">
        <v>48</v>
      </c>
      <c r="Q10" s="70">
        <v>0</v>
      </c>
      <c r="R10" s="71"/>
    </row>
    <row r="11" spans="1:19" x14ac:dyDescent="0.3">
      <c r="B11" s="19" t="s">
        <v>28</v>
      </c>
      <c r="C11" s="130">
        <f>+'datos de entrada'!A13-'datos de entrada'!F15</f>
        <v>4800</v>
      </c>
      <c r="D11" s="131">
        <f>+'datos de entrada'!E51*'datos de entrada'!E52</f>
        <v>3000</v>
      </c>
      <c r="E11" t="str">
        <f>+E5</f>
        <v>Consumo EV FAMILIARES</v>
      </c>
      <c r="I11" t="s">
        <v>7</v>
      </c>
      <c r="J11" s="132">
        <f>+'datos de entrada'!E52</f>
        <v>4000</v>
      </c>
      <c r="K11" s="131">
        <f>+'datos de entrada'!E59</f>
        <v>4500</v>
      </c>
      <c r="L11" s="132" t="s">
        <v>49</v>
      </c>
      <c r="P11" t="s">
        <v>7</v>
      </c>
      <c r="Q11">
        <f>+'datos de entrada'!E59</f>
        <v>4500</v>
      </c>
      <c r="R11" s="73">
        <f>+'datos de entrada'!F11</f>
        <v>4200</v>
      </c>
      <c r="S11" s="15" t="s">
        <v>30</v>
      </c>
    </row>
    <row r="12" spans="1:19" x14ac:dyDescent="0.3">
      <c r="B12" t="s">
        <v>131</v>
      </c>
      <c r="C12" s="132"/>
      <c r="D12" s="131">
        <f>+C10+C11-D11-D10</f>
        <v>0</v>
      </c>
      <c r="E12" t="s">
        <v>50</v>
      </c>
      <c r="J12" s="132"/>
      <c r="K12" s="131">
        <f>+J10+J11-K11</f>
        <v>300</v>
      </c>
      <c r="L12" s="132" t="s">
        <v>50</v>
      </c>
      <c r="R12" s="17">
        <f>+Q10+Q11-R11</f>
        <v>300</v>
      </c>
      <c r="S12" t="s">
        <v>50</v>
      </c>
    </row>
    <row r="13" spans="1:19" x14ac:dyDescent="0.3">
      <c r="D13" s="17"/>
      <c r="K13" s="17"/>
    </row>
    <row r="150" spans="1:1" x14ac:dyDescent="0.3">
      <c r="A150" s="4" t="s">
        <v>0</v>
      </c>
    </row>
  </sheetData>
  <mergeCells count="6">
    <mergeCell ref="C3:D3"/>
    <mergeCell ref="C9:D9"/>
    <mergeCell ref="J3:K3"/>
    <mergeCell ref="J9:K9"/>
    <mergeCell ref="Q3:R3"/>
    <mergeCell ref="Q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98"/>
  <sheetViews>
    <sheetView topLeftCell="A67" zoomScaleNormal="100" workbookViewId="0">
      <selection activeCell="J89" sqref="J89"/>
    </sheetView>
  </sheetViews>
  <sheetFormatPr baseColWidth="10" defaultRowHeight="14.4" x14ac:dyDescent="0.3"/>
  <cols>
    <col min="1" max="1" width="35.33203125" customWidth="1"/>
    <col min="2" max="2" width="17.88671875" customWidth="1"/>
    <col min="3" max="3" width="13.88671875" customWidth="1"/>
    <col min="4" max="4" width="18.33203125" customWidth="1"/>
    <col min="5" max="5" width="16.6640625" customWidth="1"/>
    <col min="6" max="6" width="17.6640625" customWidth="1"/>
    <col min="7" max="7" width="16.33203125" customWidth="1"/>
    <col min="8" max="8" width="17.44140625" customWidth="1"/>
    <col min="9" max="9" width="17.33203125" customWidth="1"/>
    <col min="10" max="10" width="14.6640625" customWidth="1"/>
    <col min="11" max="11" width="11.88671875" bestFit="1" customWidth="1"/>
    <col min="12" max="12" width="19.109375" customWidth="1"/>
    <col min="13" max="13" width="13.44140625" customWidth="1"/>
  </cols>
  <sheetData>
    <row r="1" spans="1:12" ht="50.25" customHeight="1" x14ac:dyDescent="0.3">
      <c r="A1" s="109" t="s">
        <v>121</v>
      </c>
      <c r="B1" s="2"/>
      <c r="C1" s="2"/>
      <c r="D1" s="2"/>
      <c r="E1" s="2"/>
      <c r="F1" s="2"/>
      <c r="G1" s="2"/>
      <c r="H1" s="2"/>
      <c r="I1" s="2"/>
      <c r="J1" s="2"/>
      <c r="L1" s="1"/>
    </row>
    <row r="2" spans="1:12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x14ac:dyDescent="0.3">
      <c r="A3" s="113" t="s">
        <v>57</v>
      </c>
      <c r="B3" s="114" t="s">
        <v>56</v>
      </c>
      <c r="C3" s="114" t="s">
        <v>123</v>
      </c>
      <c r="D3" s="114" t="s">
        <v>28</v>
      </c>
      <c r="E3" s="114" t="s">
        <v>29</v>
      </c>
      <c r="F3" s="114" t="s">
        <v>96</v>
      </c>
      <c r="G3" s="114" t="s">
        <v>30</v>
      </c>
      <c r="H3" s="114" t="s">
        <v>27</v>
      </c>
      <c r="I3" s="5"/>
      <c r="J3" s="6"/>
    </row>
    <row r="4" spans="1:12" x14ac:dyDescent="0.3">
      <c r="A4" s="101" t="s">
        <v>58</v>
      </c>
      <c r="B4" s="133">
        <f>SUM(C4:H4)</f>
        <v>24500</v>
      </c>
      <c r="C4" s="133">
        <f>+'datos de entrada'!C41</f>
        <v>3620</v>
      </c>
      <c r="D4" s="133">
        <f>+'datos de entrada'!D41</f>
        <v>2330</v>
      </c>
      <c r="E4" s="133">
        <f>+'datos de entrada'!E41</f>
        <v>7280</v>
      </c>
      <c r="F4" s="133">
        <f>+'datos de entrada'!F41</f>
        <v>2410</v>
      </c>
      <c r="G4" s="133">
        <f>+'datos de entrada'!G41</f>
        <v>2480</v>
      </c>
      <c r="H4" s="133">
        <f>+'datos de entrada'!H41</f>
        <v>6380</v>
      </c>
      <c r="I4" s="5"/>
      <c r="J4" s="6"/>
    </row>
    <row r="5" spans="1:12" x14ac:dyDescent="0.3">
      <c r="A5" s="101" t="s">
        <v>95</v>
      </c>
      <c r="B5" s="133">
        <f>+'datos de entrada'!C14</f>
        <v>1285</v>
      </c>
      <c r="C5" s="133"/>
      <c r="D5" s="133"/>
      <c r="E5" s="133">
        <f>+B5</f>
        <v>1285</v>
      </c>
      <c r="F5" s="133"/>
      <c r="G5" s="133"/>
      <c r="H5" s="133"/>
      <c r="I5" s="5"/>
      <c r="J5" s="6"/>
    </row>
    <row r="6" spans="1:12" x14ac:dyDescent="0.3">
      <c r="A6" s="101" t="s">
        <v>94</v>
      </c>
      <c r="B6" s="133"/>
      <c r="C6" s="133"/>
      <c r="D6" s="133">
        <f>+'datos de entrada'!C15</f>
        <v>1025</v>
      </c>
      <c r="E6" s="133"/>
      <c r="F6" s="133"/>
      <c r="G6" s="133"/>
      <c r="H6" s="133"/>
      <c r="I6" s="5"/>
      <c r="J6" s="6"/>
    </row>
    <row r="7" spans="1:12" x14ac:dyDescent="0.3">
      <c r="A7" s="101" t="s">
        <v>6</v>
      </c>
      <c r="B7" s="133">
        <f>+'datos de entrada'!C19</f>
        <v>2320</v>
      </c>
      <c r="C7" s="133"/>
      <c r="D7" s="133"/>
      <c r="E7" s="133">
        <f>+B7</f>
        <v>2320</v>
      </c>
      <c r="F7" s="133"/>
      <c r="G7" s="133"/>
      <c r="H7" s="133"/>
      <c r="I7" s="5"/>
      <c r="J7" s="6"/>
    </row>
    <row r="8" spans="1:12" x14ac:dyDescent="0.3">
      <c r="A8" s="101" t="s">
        <v>80</v>
      </c>
      <c r="B8" s="133">
        <f>+'datos de entrada'!C20</f>
        <v>1375</v>
      </c>
      <c r="C8" s="133"/>
      <c r="D8" s="133"/>
      <c r="E8" s="133"/>
      <c r="F8" s="133"/>
      <c r="G8" s="133">
        <f>+B8</f>
        <v>1375</v>
      </c>
      <c r="H8" s="133"/>
      <c r="I8" s="5"/>
      <c r="J8" s="6"/>
    </row>
    <row r="9" spans="1:12" x14ac:dyDescent="0.3">
      <c r="A9" s="101" t="s">
        <v>82</v>
      </c>
      <c r="B9" s="133">
        <f>+'datos de entrada'!C16</f>
        <v>8000</v>
      </c>
      <c r="C9" s="133">
        <f>+$B$9*'datos de entrada'!C45</f>
        <v>890.4</v>
      </c>
      <c r="D9" s="133">
        <f>+$B$9*'datos de entrada'!D45</f>
        <v>480</v>
      </c>
      <c r="E9" s="133">
        <f>+$B$9*'datos de entrada'!E45</f>
        <v>3080</v>
      </c>
      <c r="F9" s="133">
        <f>+$B$9*'datos de entrada'!F45</f>
        <v>2130.4</v>
      </c>
      <c r="G9" s="133">
        <f>+$B$9*'datos de entrada'!G45</f>
        <v>368.8</v>
      </c>
      <c r="H9" s="133">
        <f>+$B$9*'datos de entrada'!H45</f>
        <v>1050.4000000000001</v>
      </c>
      <c r="I9" s="5"/>
      <c r="J9" s="6"/>
    </row>
    <row r="10" spans="1:12" x14ac:dyDescent="0.3">
      <c r="A10" s="101" t="s">
        <v>18</v>
      </c>
      <c r="B10" s="133">
        <f>+'datos de entrada'!C18</f>
        <v>7125</v>
      </c>
      <c r="C10" s="133">
        <f>+$B$10*'datos de entrada'!C44</f>
        <v>664.76</v>
      </c>
      <c r="D10" s="133">
        <f>+$B$10*'datos de entrada'!D44</f>
        <v>1234.76</v>
      </c>
      <c r="E10" s="133">
        <f>+$B$10*'datos de entrada'!E44</f>
        <v>3325.24</v>
      </c>
      <c r="F10" s="133">
        <f>+$B$10*'datos de entrada'!F44</f>
        <v>475.24</v>
      </c>
      <c r="G10" s="133">
        <f>+$B$10*'datos de entrada'!G44</f>
        <v>855</v>
      </c>
      <c r="H10" s="133">
        <f>+$B$10*'datos de entrada'!H44</f>
        <v>570</v>
      </c>
      <c r="I10" s="5"/>
      <c r="J10" s="6"/>
    </row>
    <row r="11" spans="1:12" x14ac:dyDescent="0.3">
      <c r="A11" s="101" t="s">
        <v>19</v>
      </c>
      <c r="B11" s="133">
        <f>+'datos de entrada'!C21</f>
        <v>9020</v>
      </c>
      <c r="C11" s="133"/>
      <c r="D11" s="133"/>
      <c r="E11" s="133"/>
      <c r="F11" s="133"/>
      <c r="G11" s="133"/>
      <c r="H11" s="133">
        <f>+B11</f>
        <v>9020</v>
      </c>
      <c r="I11" s="5"/>
      <c r="J11" s="6"/>
    </row>
    <row r="12" spans="1:12" x14ac:dyDescent="0.3">
      <c r="A12" s="107" t="s">
        <v>83</v>
      </c>
      <c r="B12" s="107">
        <f>SUM(B4:B11)</f>
        <v>53625</v>
      </c>
      <c r="C12" s="134">
        <f t="shared" ref="C12:H12" si="0">SUM(C4:C11)</f>
        <v>5175.16</v>
      </c>
      <c r="D12" s="134">
        <f t="shared" si="0"/>
        <v>5069.76</v>
      </c>
      <c r="E12" s="134">
        <f t="shared" si="0"/>
        <v>17290.240000000002</v>
      </c>
      <c r="F12" s="134">
        <f t="shared" si="0"/>
        <v>5015.6400000000003</v>
      </c>
      <c r="G12" s="134">
        <f t="shared" si="0"/>
        <v>5078.8</v>
      </c>
      <c r="H12" s="134">
        <f t="shared" si="0"/>
        <v>17020.400000000001</v>
      </c>
      <c r="I12" s="5"/>
      <c r="J12" s="6"/>
    </row>
    <row r="13" spans="1:12" x14ac:dyDescent="0.3">
      <c r="A13" s="101" t="s">
        <v>124</v>
      </c>
      <c r="B13" s="101"/>
      <c r="C13" s="133">
        <f>SUM(D13:H13)</f>
        <v>5174.7</v>
      </c>
      <c r="D13" s="135">
        <f>+$C$17*'datos de entrada'!D36</f>
        <v>440.4</v>
      </c>
      <c r="E13" s="135">
        <f>+$C$17*'datos de entrada'!E36</f>
        <v>3303</v>
      </c>
      <c r="F13" s="135">
        <f>+$C$17*'datos de entrada'!F36</f>
        <v>1101</v>
      </c>
      <c r="G13" s="135">
        <f>+$C$17*'datos de entrada'!G36</f>
        <v>220.2</v>
      </c>
      <c r="H13" s="135">
        <f>+$C$17*'datos de entrada'!H36</f>
        <v>110.1</v>
      </c>
      <c r="I13" s="5"/>
      <c r="J13" s="6"/>
    </row>
    <row r="14" spans="1:12" x14ac:dyDescent="0.3">
      <c r="A14" s="107" t="s">
        <v>87</v>
      </c>
      <c r="B14" s="107"/>
      <c r="C14" s="134">
        <f>+C12-C13</f>
        <v>0.46</v>
      </c>
      <c r="D14" s="136">
        <f>+D12+D13</f>
        <v>5510.16</v>
      </c>
      <c r="E14" s="136">
        <f t="shared" ref="E14:H14" si="1">+E12+E13</f>
        <v>20593.240000000002</v>
      </c>
      <c r="F14" s="136">
        <f t="shared" si="1"/>
        <v>6116.64</v>
      </c>
      <c r="G14" s="136">
        <f t="shared" si="1"/>
        <v>5299</v>
      </c>
      <c r="H14" s="136">
        <f t="shared" si="1"/>
        <v>17130.5</v>
      </c>
      <c r="I14" s="5"/>
      <c r="J14" s="6"/>
    </row>
    <row r="15" spans="1:12" x14ac:dyDescent="0.3">
      <c r="A15" s="115" t="s">
        <v>84</v>
      </c>
      <c r="B15" s="115"/>
      <c r="C15" s="137" t="str">
        <f>+'datos de entrada'!C33</f>
        <v>h de trabajo</v>
      </c>
      <c r="D15" s="137" t="s">
        <v>127</v>
      </c>
      <c r="E15" s="137" t="str">
        <f>+'datos de entrada'!E33</f>
        <v>h.Máquina</v>
      </c>
      <c r="F15" s="137" t="str">
        <f>+'datos de entrada'!F33</f>
        <v>Horas hombre</v>
      </c>
      <c r="G15" s="137" t="str">
        <f>+'datos de entrada'!G33</f>
        <v>uds  vendidas</v>
      </c>
      <c r="H15" s="138"/>
      <c r="I15" s="5"/>
      <c r="J15" s="6"/>
    </row>
    <row r="16" spans="1:12" x14ac:dyDescent="0.3">
      <c r="A16" s="106" t="s">
        <v>85</v>
      </c>
      <c r="B16" s="106"/>
      <c r="C16" s="139">
        <f>+'datos de entrada'!I36-'datos de entrada'!C36</f>
        <v>470</v>
      </c>
      <c r="D16" s="139">
        <f>+'cadena de valor'!C5+'cadena de valor'!C11</f>
        <v>18800</v>
      </c>
      <c r="E16" s="139">
        <f>+'datos de entrada'!D53+'datos de entrada'!E53</f>
        <v>3450</v>
      </c>
      <c r="F16" s="139">
        <f>+'datos de entrada'!D58+'datos de entrada'!E58</f>
        <v>1970</v>
      </c>
      <c r="G16" s="139">
        <f>+'cadena de valor'!R5+'cadena de valor'!R11</f>
        <v>11750</v>
      </c>
      <c r="H16" s="140"/>
      <c r="I16" s="6"/>
      <c r="J16" s="6"/>
    </row>
    <row r="17" spans="1:14" x14ac:dyDescent="0.3">
      <c r="A17" s="106" t="s">
        <v>86</v>
      </c>
      <c r="B17" s="106"/>
      <c r="C17" s="141">
        <f>+C12/C16</f>
        <v>11.01</v>
      </c>
      <c r="D17" s="141">
        <f>+D14/D16</f>
        <v>0.28999999999999998</v>
      </c>
      <c r="E17" s="141">
        <f t="shared" ref="E17:G17" si="2">+E14/E16</f>
        <v>5.97</v>
      </c>
      <c r="F17" s="141">
        <f t="shared" si="2"/>
        <v>3.1</v>
      </c>
      <c r="G17" s="141">
        <f t="shared" si="2"/>
        <v>0.45</v>
      </c>
      <c r="H17" s="142"/>
      <c r="I17" s="6"/>
      <c r="J17" s="6"/>
    </row>
    <row r="18" spans="1:14" x14ac:dyDescent="0.3">
      <c r="A18" s="2"/>
      <c r="B18" s="2"/>
      <c r="C18" s="2"/>
      <c r="D18" s="2"/>
      <c r="E18" s="2"/>
      <c r="F18" s="2"/>
      <c r="G18" s="2"/>
      <c r="H18" s="2"/>
      <c r="I18" s="6"/>
      <c r="J18" s="6"/>
    </row>
    <row r="19" spans="1:14" x14ac:dyDescent="0.3">
      <c r="A19" s="2"/>
      <c r="B19" s="2"/>
      <c r="C19" s="2"/>
      <c r="D19" s="2"/>
      <c r="E19" s="2"/>
      <c r="F19" s="2"/>
      <c r="G19" s="2"/>
      <c r="H19" s="2"/>
      <c r="I19" s="6"/>
      <c r="J19" s="6"/>
    </row>
    <row r="20" spans="1:14" x14ac:dyDescent="0.3">
      <c r="A20" s="110" t="s">
        <v>59</v>
      </c>
      <c r="B20" s="111"/>
      <c r="J20" s="6"/>
    </row>
    <row r="21" spans="1:14" x14ac:dyDescent="0.3">
      <c r="A21" s="112"/>
      <c r="B21" s="19"/>
      <c r="J21" s="6"/>
    </row>
    <row r="22" spans="1:14" x14ac:dyDescent="0.3">
      <c r="B22" s="178" t="s">
        <v>97</v>
      </c>
      <c r="C22" s="178"/>
      <c r="D22" s="178"/>
      <c r="E22" s="178"/>
      <c r="F22" s="95"/>
      <c r="H22" s="178" t="s">
        <v>98</v>
      </c>
      <c r="I22" s="178"/>
      <c r="J22" s="178"/>
      <c r="K22" s="178"/>
      <c r="L22" s="178"/>
      <c r="M22" s="178"/>
    </row>
    <row r="23" spans="1:14" x14ac:dyDescent="0.3">
      <c r="A23" s="41"/>
      <c r="E23" s="104" t="s">
        <v>61</v>
      </c>
      <c r="F23" s="94"/>
      <c r="H23" s="41"/>
      <c r="L23" s="104" t="s">
        <v>61</v>
      </c>
      <c r="M23" s="94"/>
    </row>
    <row r="24" spans="1:14" x14ac:dyDescent="0.3">
      <c r="A24" s="102" t="s">
        <v>129</v>
      </c>
      <c r="B24" s="143">
        <f>+'cadena de valor'!C5</f>
        <v>14000</v>
      </c>
      <c r="C24" t="s">
        <v>122</v>
      </c>
      <c r="D24" s="143">
        <f>+E24/B24</f>
        <v>3</v>
      </c>
      <c r="E24" s="133">
        <f>+'datos de entrada'!C12</f>
        <v>42000</v>
      </c>
      <c r="F24" s="18"/>
      <c r="H24" s="102" t="s">
        <v>129</v>
      </c>
      <c r="I24" s="132">
        <v>5000</v>
      </c>
      <c r="J24" s="132" t="s">
        <v>122</v>
      </c>
      <c r="K24" s="132">
        <f>+L24/I24</f>
        <v>1.75</v>
      </c>
      <c r="L24" s="133">
        <f>+'datos de entrada'!C13</f>
        <v>8750</v>
      </c>
      <c r="M24" s="144"/>
    </row>
    <row r="25" spans="1:14" x14ac:dyDescent="0.3">
      <c r="A25" s="102" t="s">
        <v>62</v>
      </c>
      <c r="E25" s="133">
        <f>-'datos de entrada'!E14</f>
        <v>-420</v>
      </c>
      <c r="F25" s="18"/>
      <c r="H25" s="102" t="s">
        <v>62</v>
      </c>
      <c r="I25" s="132"/>
      <c r="J25" s="132"/>
      <c r="K25" s="132"/>
      <c r="L25" s="133">
        <f>-'datos de entrada'!L14</f>
        <v>0</v>
      </c>
      <c r="M25" s="144"/>
    </row>
    <row r="26" spans="1:14" x14ac:dyDescent="0.3">
      <c r="A26" s="102" t="s">
        <v>63</v>
      </c>
      <c r="E26" s="133"/>
      <c r="F26" s="18"/>
      <c r="H26" s="102" t="s">
        <v>63</v>
      </c>
      <c r="I26" s="132">
        <f>+'datos de entrada'!F15</f>
        <v>200</v>
      </c>
      <c r="J26" s="132" t="s">
        <v>122</v>
      </c>
      <c r="K26" s="132">
        <f>+L26/I26</f>
        <v>1.75</v>
      </c>
      <c r="L26" s="133">
        <f>+'datos de entrada'!E15</f>
        <v>350</v>
      </c>
      <c r="M26" s="144"/>
    </row>
    <row r="27" spans="1:14" x14ac:dyDescent="0.3">
      <c r="A27" s="102" t="s">
        <v>130</v>
      </c>
      <c r="B27" s="143">
        <f>+B24</f>
        <v>14000</v>
      </c>
      <c r="C27" t="str">
        <f>+C24</f>
        <v>m2</v>
      </c>
      <c r="D27" s="143">
        <f>+D17</f>
        <v>0.28999999999999998</v>
      </c>
      <c r="E27" s="133">
        <f>+B27*D27</f>
        <v>4060</v>
      </c>
      <c r="F27" s="18"/>
      <c r="H27" s="102" t="s">
        <v>130</v>
      </c>
      <c r="I27" s="132">
        <f>+'cadena de valor'!C11</f>
        <v>4800</v>
      </c>
      <c r="J27" s="132" t="str">
        <f>+J24</f>
        <v>m2</v>
      </c>
      <c r="K27" s="132">
        <f>+D17</f>
        <v>0.28999999999999998</v>
      </c>
      <c r="L27" s="133">
        <f>+I27*K27</f>
        <v>1392</v>
      </c>
      <c r="M27" s="144"/>
    </row>
    <row r="28" spans="1:14" x14ac:dyDescent="0.3">
      <c r="A28" s="108" t="s">
        <v>64</v>
      </c>
      <c r="E28" s="134">
        <f>SUM(E24:E27)</f>
        <v>45640</v>
      </c>
      <c r="F28" s="23"/>
      <c r="H28" s="108" t="s">
        <v>64</v>
      </c>
      <c r="I28" s="132"/>
      <c r="J28" s="132"/>
      <c r="K28" s="132"/>
      <c r="L28" s="134">
        <f>+L24-L26+L27</f>
        <v>9792</v>
      </c>
      <c r="M28" s="145"/>
    </row>
    <row r="29" spans="1:14" x14ac:dyDescent="0.3">
      <c r="D29" s="143">
        <f>+B27</f>
        <v>14000</v>
      </c>
      <c r="E29" t="s">
        <v>122</v>
      </c>
      <c r="F29" s="143">
        <f>+E28/D29</f>
        <v>3.26</v>
      </c>
      <c r="G29" t="s">
        <v>128</v>
      </c>
      <c r="I29" s="132"/>
      <c r="J29" s="132"/>
      <c r="K29" s="132">
        <f>+I27</f>
        <v>4800</v>
      </c>
      <c r="L29" s="132" t="s">
        <v>122</v>
      </c>
      <c r="M29" s="132">
        <f>+L28/K29</f>
        <v>2.04</v>
      </c>
      <c r="N29" t="s">
        <v>128</v>
      </c>
    </row>
    <row r="30" spans="1:14" x14ac:dyDescent="0.3">
      <c r="J30" s="6"/>
    </row>
    <row r="31" spans="1:14" x14ac:dyDescent="0.3">
      <c r="A31" s="110" t="s">
        <v>132</v>
      </c>
      <c r="B31" s="111"/>
      <c r="J31" s="6"/>
    </row>
    <row r="32" spans="1:14" x14ac:dyDescent="0.3">
      <c r="A32" s="112"/>
      <c r="B32" s="19"/>
      <c r="J32" s="6"/>
    </row>
    <row r="33" spans="1:12" x14ac:dyDescent="0.3">
      <c r="B33" s="178" t="str">
        <f>+B22</f>
        <v>LITIO</v>
      </c>
      <c r="C33" s="178"/>
      <c r="D33" s="178"/>
      <c r="G33" s="178" t="str">
        <f>+H22</f>
        <v>CATODOS</v>
      </c>
      <c r="H33" s="178"/>
      <c r="I33" s="178"/>
      <c r="J33" s="6"/>
    </row>
    <row r="34" spans="1:12" x14ac:dyDescent="0.3">
      <c r="A34" s="41"/>
      <c r="B34" s="105" t="s">
        <v>60</v>
      </c>
      <c r="C34" s="105" t="s">
        <v>65</v>
      </c>
      <c r="D34" s="105" t="s">
        <v>22</v>
      </c>
      <c r="F34" s="41"/>
      <c r="G34" s="105" t="s">
        <v>60</v>
      </c>
      <c r="H34" s="105" t="s">
        <v>65</v>
      </c>
      <c r="I34" s="105" t="s">
        <v>22</v>
      </c>
      <c r="J34" s="6"/>
    </row>
    <row r="35" spans="1:12" x14ac:dyDescent="0.3">
      <c r="A35" s="102" t="s">
        <v>48</v>
      </c>
      <c r="B35" s="133">
        <f>+'cadena de valor'!C4</f>
        <v>3500</v>
      </c>
      <c r="C35" s="133">
        <f>+D35/B35</f>
        <v>2.54</v>
      </c>
      <c r="D35" s="133">
        <f>+'datos de entrada'!C8</f>
        <v>8890</v>
      </c>
      <c r="F35" s="102" t="s">
        <v>48</v>
      </c>
      <c r="G35" s="133">
        <f>+'cadena de valor'!C10</f>
        <v>1000</v>
      </c>
      <c r="H35" s="133">
        <f>+I35/G35</f>
        <v>1.25</v>
      </c>
      <c r="I35" s="133">
        <f>+'datos de entrada'!C9</f>
        <v>1250</v>
      </c>
      <c r="J35" s="6"/>
    </row>
    <row r="36" spans="1:12" x14ac:dyDescent="0.3">
      <c r="A36" s="102" t="s">
        <v>66</v>
      </c>
      <c r="B36" s="133">
        <f>+'cadena de valor'!C5</f>
        <v>14000</v>
      </c>
      <c r="C36" s="133">
        <f>+D36/B36</f>
        <v>3.26</v>
      </c>
      <c r="D36" s="133">
        <f>+E28</f>
        <v>45640</v>
      </c>
      <c r="E36" t="s">
        <v>134</v>
      </c>
      <c r="F36" s="102" t="s">
        <v>66</v>
      </c>
      <c r="G36" s="133">
        <f>+'cadena de valor'!C11</f>
        <v>4800</v>
      </c>
      <c r="H36" s="133">
        <f>+M29</f>
        <v>2.04</v>
      </c>
      <c r="I36" s="133">
        <f>+G36*H36</f>
        <v>9792</v>
      </c>
      <c r="J36" s="6" t="s">
        <v>133</v>
      </c>
    </row>
    <row r="37" spans="1:12" x14ac:dyDescent="0.3">
      <c r="A37" s="102" t="s">
        <v>99</v>
      </c>
      <c r="B37" s="141">
        <f>+'cadena de valor'!D4</f>
        <v>7000</v>
      </c>
      <c r="C37" s="133">
        <f>+(D35+D36)/(B35+B36)</f>
        <v>3.12</v>
      </c>
      <c r="D37" s="141">
        <f>+B37*C37</f>
        <v>21840</v>
      </c>
      <c r="F37" s="102" t="str">
        <f>+A37</f>
        <v>CONSUMO EV LUJO</v>
      </c>
      <c r="G37" s="141">
        <f>+'cadena de valor'!D10</f>
        <v>2800</v>
      </c>
      <c r="H37" s="133">
        <f>+(I35+I36)/(G35+G36)</f>
        <v>1.9</v>
      </c>
      <c r="I37" s="141">
        <f>+G37*H37</f>
        <v>5320</v>
      </c>
      <c r="J37" s="6"/>
    </row>
    <row r="38" spans="1:12" x14ac:dyDescent="0.3">
      <c r="A38" s="102" t="s">
        <v>100</v>
      </c>
      <c r="B38" s="141">
        <f>+'cadena de valor'!D5</f>
        <v>8000</v>
      </c>
      <c r="C38" s="133">
        <f>+C37</f>
        <v>3.12</v>
      </c>
      <c r="D38" s="141">
        <f>+B38*C38</f>
        <v>24960</v>
      </c>
      <c r="F38" s="102" t="str">
        <f>+A38</f>
        <v>CONSUMO EV Familiar</v>
      </c>
      <c r="G38" s="141">
        <f>+'cadena de valor'!D11</f>
        <v>3000</v>
      </c>
      <c r="H38" s="133">
        <f>+H37</f>
        <v>1.9</v>
      </c>
      <c r="I38" s="141">
        <f>+G38*H38</f>
        <v>5700</v>
      </c>
      <c r="J38" s="6"/>
    </row>
    <row r="39" spans="1:12" x14ac:dyDescent="0.3">
      <c r="A39" s="103" t="s">
        <v>50</v>
      </c>
      <c r="B39" s="146">
        <f>+B35+B36-B37-B38</f>
        <v>2500</v>
      </c>
      <c r="C39" s="146">
        <f>+C38</f>
        <v>3.12</v>
      </c>
      <c r="D39" s="146">
        <f>+B39*C39</f>
        <v>7800</v>
      </c>
      <c r="F39" s="103" t="s">
        <v>50</v>
      </c>
      <c r="G39" s="146">
        <f>+G35+G36-G37-G38</f>
        <v>0</v>
      </c>
      <c r="H39" s="146">
        <v>0</v>
      </c>
      <c r="I39" s="146">
        <f>+I35+I36-I37-I38</f>
        <v>22</v>
      </c>
      <c r="J39" s="7"/>
    </row>
    <row r="40" spans="1:12" x14ac:dyDescent="0.3">
      <c r="B40" s="96"/>
      <c r="C40" s="96"/>
      <c r="D40" s="96"/>
      <c r="J40" s="7"/>
    </row>
    <row r="41" spans="1:12" x14ac:dyDescent="0.3">
      <c r="A41" s="110" t="s">
        <v>89</v>
      </c>
      <c r="J41" s="7"/>
    </row>
    <row r="42" spans="1:12" x14ac:dyDescent="0.3">
      <c r="A42" s="68"/>
      <c r="J42" s="7"/>
      <c r="K42" s="20"/>
    </row>
    <row r="43" spans="1:12" x14ac:dyDescent="0.3">
      <c r="B43" s="178" t="s">
        <v>135</v>
      </c>
      <c r="C43" s="178"/>
      <c r="D43" s="178"/>
      <c r="E43" s="126"/>
      <c r="G43" s="149"/>
      <c r="I43" s="178" t="s">
        <v>137</v>
      </c>
      <c r="J43" s="178"/>
      <c r="K43" s="178"/>
      <c r="L43" s="126"/>
    </row>
    <row r="44" spans="1:12" x14ac:dyDescent="0.3">
      <c r="A44" s="102"/>
      <c r="D44" s="20"/>
      <c r="E44" s="148" t="s">
        <v>61</v>
      </c>
      <c r="G44" s="20"/>
      <c r="H44" s="102"/>
      <c r="K44" s="20"/>
      <c r="L44" s="148" t="s">
        <v>61</v>
      </c>
    </row>
    <row r="45" spans="1:12" x14ac:dyDescent="0.3">
      <c r="A45" s="102" t="s">
        <v>103</v>
      </c>
      <c r="B45" s="143">
        <f>+B37</f>
        <v>7000</v>
      </c>
      <c r="C45" t="s">
        <v>122</v>
      </c>
      <c r="D45" s="147">
        <f>+C37</f>
        <v>3.12</v>
      </c>
      <c r="E45" s="133">
        <f>+B45*D45</f>
        <v>21840</v>
      </c>
      <c r="G45" s="97"/>
      <c r="H45" s="102" t="s">
        <v>103</v>
      </c>
      <c r="I45" s="143">
        <f>+B38</f>
        <v>8000</v>
      </c>
      <c r="J45" t="s">
        <v>122</v>
      </c>
      <c r="K45" s="147">
        <f>+C38</f>
        <v>3.12</v>
      </c>
      <c r="L45" s="133">
        <f>+I45*K45</f>
        <v>24960</v>
      </c>
    </row>
    <row r="46" spans="1:12" x14ac:dyDescent="0.3">
      <c r="A46" s="102" t="s">
        <v>104</v>
      </c>
      <c r="B46" s="143">
        <f>+G37</f>
        <v>2800</v>
      </c>
      <c r="C46" t="s">
        <v>122</v>
      </c>
      <c r="D46" s="147">
        <f>+H37</f>
        <v>1.9</v>
      </c>
      <c r="E46" s="133">
        <f>+I37</f>
        <v>5320</v>
      </c>
      <c r="G46" s="97"/>
      <c r="H46" s="102" t="s">
        <v>104</v>
      </c>
      <c r="I46" s="143">
        <f>+G38</f>
        <v>3000</v>
      </c>
      <c r="J46" t="s">
        <v>122</v>
      </c>
      <c r="K46" s="147">
        <f>+H38</f>
        <v>1.9</v>
      </c>
      <c r="L46" s="133">
        <f>+I46*K46</f>
        <v>5700</v>
      </c>
    </row>
    <row r="47" spans="1:12" x14ac:dyDescent="0.3">
      <c r="A47" s="102" t="s">
        <v>90</v>
      </c>
      <c r="B47">
        <f>+'datos de entrada'!D53</f>
        <v>1500</v>
      </c>
      <c r="C47" t="s">
        <v>136</v>
      </c>
      <c r="D47" s="147">
        <f>+E17</f>
        <v>5.97</v>
      </c>
      <c r="E47" s="133">
        <f>+B47*D47</f>
        <v>8955</v>
      </c>
      <c r="G47" s="97"/>
      <c r="H47" s="102" t="s">
        <v>90</v>
      </c>
      <c r="I47" s="132">
        <f>+'datos de entrada'!E53</f>
        <v>1950</v>
      </c>
      <c r="J47" t="s">
        <v>136</v>
      </c>
      <c r="K47" s="147">
        <f>+E17</f>
        <v>5.97</v>
      </c>
      <c r="L47" s="133">
        <f>+I47*K47</f>
        <v>11641.5</v>
      </c>
    </row>
    <row r="48" spans="1:12" x14ac:dyDescent="0.3">
      <c r="A48" s="108" t="s">
        <v>68</v>
      </c>
      <c r="D48" s="97"/>
      <c r="E48" s="134">
        <f>SUM(E45:E47)</f>
        <v>36115</v>
      </c>
      <c r="G48" s="97"/>
      <c r="H48" s="108" t="s">
        <v>68</v>
      </c>
      <c r="K48" s="97"/>
      <c r="L48" s="134">
        <f>SUM(L45:L47)</f>
        <v>42301.5</v>
      </c>
    </row>
    <row r="49" spans="1:14" x14ac:dyDescent="0.3">
      <c r="D49" s="145">
        <f>+'cadena de valor'!J5</f>
        <v>7000</v>
      </c>
      <c r="F49" s="145">
        <f>+E48/D49</f>
        <v>5.16</v>
      </c>
      <c r="G49" s="98"/>
      <c r="K49" s="145">
        <f>+'cadena de valor'!J11</f>
        <v>4000</v>
      </c>
      <c r="M49" s="145">
        <f>+L48/K49</f>
        <v>10.58</v>
      </c>
    </row>
    <row r="50" spans="1:14" x14ac:dyDescent="0.3">
      <c r="A50" s="110" t="s">
        <v>69</v>
      </c>
      <c r="B50" s="111"/>
      <c r="J50" s="7"/>
      <c r="K50" s="20"/>
    </row>
    <row r="51" spans="1:14" x14ac:dyDescent="0.3">
      <c r="A51" s="68"/>
      <c r="J51" s="7"/>
    </row>
    <row r="52" spans="1:14" x14ac:dyDescent="0.3">
      <c r="B52" s="179" t="s">
        <v>105</v>
      </c>
      <c r="C52" s="179"/>
      <c r="D52" s="179"/>
      <c r="F52" s="179" t="s">
        <v>106</v>
      </c>
      <c r="G52" s="179"/>
      <c r="H52" s="179"/>
      <c r="I52" s="179"/>
      <c r="J52" s="7"/>
    </row>
    <row r="53" spans="1:14" x14ac:dyDescent="0.3">
      <c r="A53" s="41"/>
      <c r="B53" s="77" t="s">
        <v>60</v>
      </c>
      <c r="C53" s="77" t="s">
        <v>65</v>
      </c>
      <c r="D53" s="77" t="s">
        <v>22</v>
      </c>
      <c r="F53" s="41"/>
      <c r="G53" s="77" t="s">
        <v>60</v>
      </c>
      <c r="H53" s="77" t="s">
        <v>65</v>
      </c>
      <c r="I53" s="77" t="s">
        <v>22</v>
      </c>
      <c r="J53" s="7"/>
    </row>
    <row r="54" spans="1:14" x14ac:dyDescent="0.3">
      <c r="A54" s="102" t="s">
        <v>48</v>
      </c>
      <c r="B54" s="133">
        <f>+'cadena de valor'!J4</f>
        <v>0</v>
      </c>
      <c r="C54" s="133"/>
      <c r="D54" s="133"/>
      <c r="F54" s="102" t="s">
        <v>48</v>
      </c>
      <c r="G54" s="133">
        <f>+'cadena de valor'!J10</f>
        <v>800</v>
      </c>
      <c r="H54" s="133">
        <f>+I54/G54</f>
        <v>11</v>
      </c>
      <c r="I54" s="133">
        <f>+'datos de entrada'!C11</f>
        <v>8800</v>
      </c>
      <c r="J54" s="7"/>
    </row>
    <row r="55" spans="1:14" x14ac:dyDescent="0.3">
      <c r="A55" s="102" t="s">
        <v>70</v>
      </c>
      <c r="B55" s="133">
        <f>+'cadena de valor'!J5</f>
        <v>7000</v>
      </c>
      <c r="C55" s="133">
        <f>+D55/B55</f>
        <v>5.16</v>
      </c>
      <c r="D55" s="133">
        <f>+E48</f>
        <v>36115</v>
      </c>
      <c r="F55" s="102" t="s">
        <v>70</v>
      </c>
      <c r="G55" s="133">
        <f>+'cadena de valor'!J11</f>
        <v>4000</v>
      </c>
      <c r="H55" s="133">
        <f>+M49</f>
        <v>10.58</v>
      </c>
      <c r="I55" s="133">
        <f>+G55*H55</f>
        <v>42320</v>
      </c>
      <c r="J55" s="7"/>
    </row>
    <row r="56" spans="1:14" x14ac:dyDescent="0.3">
      <c r="A56" s="102" t="s">
        <v>67</v>
      </c>
      <c r="B56" s="133">
        <f>+'cadena de valor'!K5</f>
        <v>6200</v>
      </c>
      <c r="C56" s="133">
        <f>+C55</f>
        <v>5.16</v>
      </c>
      <c r="D56" s="141">
        <f>+B56*C56</f>
        <v>31992</v>
      </c>
      <c r="F56" s="102" t="s">
        <v>67</v>
      </c>
      <c r="G56" s="133">
        <f>+'cadena de valor'!K11</f>
        <v>4500</v>
      </c>
      <c r="H56" s="133">
        <f>+(I54+I55)/(G54+G55)</f>
        <v>10.65</v>
      </c>
      <c r="I56" s="141">
        <f>+G56*H56</f>
        <v>47925</v>
      </c>
      <c r="J56" s="7" t="s">
        <v>138</v>
      </c>
    </row>
    <row r="57" spans="1:14" x14ac:dyDescent="0.3">
      <c r="A57" s="103" t="s">
        <v>50</v>
      </c>
      <c r="B57" s="146">
        <f>+B54+B55-B56</f>
        <v>800</v>
      </c>
      <c r="C57" s="146">
        <f>+C56</f>
        <v>5.16</v>
      </c>
      <c r="D57" s="146">
        <f>+D54+D55-D56</f>
        <v>4123</v>
      </c>
      <c r="E57" s="19"/>
      <c r="F57" s="103" t="s">
        <v>50</v>
      </c>
      <c r="G57" s="146">
        <f>+G54+G55-G56</f>
        <v>300</v>
      </c>
      <c r="H57" s="146">
        <f>+I57/G57</f>
        <v>10.65</v>
      </c>
      <c r="I57" s="146">
        <f>+I54+I55-I56</f>
        <v>3195</v>
      </c>
      <c r="J57" s="7"/>
    </row>
    <row r="58" spans="1:14" x14ac:dyDescent="0.3">
      <c r="J58" s="7"/>
    </row>
    <row r="59" spans="1:14" x14ac:dyDescent="0.3">
      <c r="A59" s="110" t="s">
        <v>139</v>
      </c>
      <c r="J59" s="7"/>
    </row>
    <row r="60" spans="1:14" x14ac:dyDescent="0.3">
      <c r="A60" s="18"/>
      <c r="B60" s="93"/>
      <c r="C60" s="93"/>
      <c r="D60" s="93"/>
      <c r="F60" s="18"/>
      <c r="G60" s="95"/>
      <c r="H60" s="95"/>
      <c r="I60" s="95"/>
      <c r="J60" s="7"/>
    </row>
    <row r="61" spans="1:14" x14ac:dyDescent="0.3">
      <c r="A61" s="100"/>
      <c r="B61" s="180" t="s">
        <v>145</v>
      </c>
      <c r="C61" s="181"/>
      <c r="D61" s="181"/>
      <c r="E61" s="181"/>
      <c r="F61" s="181"/>
      <c r="G61" s="99"/>
      <c r="H61" s="100"/>
      <c r="I61" s="180" t="s">
        <v>148</v>
      </c>
      <c r="J61" s="181"/>
      <c r="K61" s="181"/>
      <c r="L61" s="181"/>
      <c r="M61" s="181"/>
      <c r="N61" s="99"/>
    </row>
    <row r="62" spans="1:14" x14ac:dyDescent="0.3">
      <c r="A62" s="102" t="s">
        <v>140</v>
      </c>
      <c r="B62" s="132">
        <f>+B56</f>
        <v>6200</v>
      </c>
      <c r="C62" s="132" t="s">
        <v>141</v>
      </c>
      <c r="D62" s="132">
        <f>+C56</f>
        <v>5.16</v>
      </c>
      <c r="E62" s="144">
        <f>+B62*D62</f>
        <v>31992</v>
      </c>
      <c r="F62" s="99"/>
      <c r="G62" s="99"/>
      <c r="H62" s="102" t="s">
        <v>140</v>
      </c>
      <c r="I62" s="132">
        <f>+G56</f>
        <v>4500</v>
      </c>
      <c r="J62" s="132" t="s">
        <v>141</v>
      </c>
      <c r="K62" s="132">
        <f>+H56</f>
        <v>10.65</v>
      </c>
      <c r="L62" s="144">
        <f>+I62*K62</f>
        <v>47925</v>
      </c>
      <c r="M62" s="99"/>
      <c r="N62" s="99"/>
    </row>
    <row r="63" spans="1:14" x14ac:dyDescent="0.3">
      <c r="A63" s="102" t="s">
        <v>91</v>
      </c>
      <c r="B63" s="132">
        <f>+'datos de entrada'!D58</f>
        <v>1000</v>
      </c>
      <c r="C63" s="132" t="s">
        <v>144</v>
      </c>
      <c r="D63" s="144">
        <f>+'datos de entrada'!C30</f>
        <v>13</v>
      </c>
      <c r="E63" s="132">
        <f>+B63*D63</f>
        <v>13000</v>
      </c>
      <c r="F63" s="99"/>
      <c r="G63" s="99"/>
      <c r="H63" s="102" t="s">
        <v>91</v>
      </c>
      <c r="I63" s="132">
        <f>+'datos de entrada'!E58</f>
        <v>970</v>
      </c>
      <c r="J63" s="132" t="s">
        <v>144</v>
      </c>
      <c r="K63" s="144">
        <f>+D63</f>
        <v>13</v>
      </c>
      <c r="L63" s="132">
        <f>+I63*K63</f>
        <v>12610</v>
      </c>
      <c r="M63" s="99"/>
      <c r="N63" s="99"/>
    </row>
    <row r="64" spans="1:14" x14ac:dyDescent="0.3">
      <c r="A64" s="102" t="s">
        <v>107</v>
      </c>
      <c r="B64" s="132">
        <f>+B63</f>
        <v>1000</v>
      </c>
      <c r="C64" s="132" t="str">
        <f>+C63</f>
        <v>hh</v>
      </c>
      <c r="D64" s="144">
        <f>+F17</f>
        <v>3.1</v>
      </c>
      <c r="E64" s="132">
        <f>+B64*D64</f>
        <v>3100</v>
      </c>
      <c r="F64" s="99"/>
      <c r="G64" s="99"/>
      <c r="H64" s="102" t="s">
        <v>107</v>
      </c>
      <c r="I64" s="132">
        <f>+I63</f>
        <v>970</v>
      </c>
      <c r="J64" s="132" t="str">
        <f>+J63</f>
        <v>hh</v>
      </c>
      <c r="K64" s="144">
        <f>+F17</f>
        <v>3.1</v>
      </c>
      <c r="L64" s="132">
        <f>+I64*K64</f>
        <v>3007</v>
      </c>
      <c r="M64" s="99"/>
      <c r="N64" s="99"/>
    </row>
    <row r="65" spans="1:14" x14ac:dyDescent="0.3">
      <c r="A65" s="108" t="s">
        <v>61</v>
      </c>
      <c r="B65" s="132"/>
      <c r="C65" s="132"/>
      <c r="D65" s="144"/>
      <c r="E65" s="150">
        <f>SUM(E62:E64)</f>
        <v>48092</v>
      </c>
      <c r="F65" s="99"/>
      <c r="G65" s="99"/>
      <c r="H65" s="108" t="s">
        <v>61</v>
      </c>
      <c r="I65" s="132"/>
      <c r="J65" s="132"/>
      <c r="K65" s="144"/>
      <c r="L65" s="150">
        <f>SUM(L62:L64)</f>
        <v>63542</v>
      </c>
      <c r="M65" s="99"/>
      <c r="N65" s="99"/>
    </row>
    <row r="66" spans="1:14" x14ac:dyDescent="0.3">
      <c r="B66" s="99"/>
      <c r="C66" s="99"/>
      <c r="D66" s="151">
        <f>+'cadena de valor'!Q5</f>
        <v>6200</v>
      </c>
      <c r="F66" s="151">
        <f>+E65/D66</f>
        <v>7.76</v>
      </c>
      <c r="G66" s="99" t="s">
        <v>146</v>
      </c>
      <c r="I66" s="99"/>
      <c r="J66" s="99"/>
      <c r="K66" s="151">
        <f>+'cadena de valor'!Q11</f>
        <v>4500</v>
      </c>
      <c r="M66" s="151">
        <f>+L65/K66</f>
        <v>14.12</v>
      </c>
      <c r="N66" s="99" t="s">
        <v>146</v>
      </c>
    </row>
    <row r="67" spans="1:14" x14ac:dyDescent="0.3">
      <c r="A67" s="110" t="s">
        <v>71</v>
      </c>
      <c r="D67" t="s">
        <v>147</v>
      </c>
      <c r="J67" s="7"/>
    </row>
    <row r="68" spans="1:14" x14ac:dyDescent="0.3">
      <c r="J68" s="7"/>
    </row>
    <row r="69" spans="1:14" x14ac:dyDescent="0.3">
      <c r="A69" s="18"/>
      <c r="B69" s="178" t="s">
        <v>108</v>
      </c>
      <c r="C69" s="178"/>
      <c r="D69" s="178"/>
      <c r="G69" s="178" t="s">
        <v>109</v>
      </c>
      <c r="H69" s="178"/>
      <c r="I69" s="178"/>
      <c r="J69" s="7"/>
    </row>
    <row r="70" spans="1:14" x14ac:dyDescent="0.3">
      <c r="B70" s="77" t="s">
        <v>60</v>
      </c>
      <c r="C70" s="77" t="s">
        <v>65</v>
      </c>
      <c r="D70" s="77" t="s">
        <v>22</v>
      </c>
      <c r="F70" s="41"/>
      <c r="G70" s="77" t="s">
        <v>60</v>
      </c>
      <c r="H70" s="77" t="s">
        <v>65</v>
      </c>
      <c r="I70" s="77" t="s">
        <v>22</v>
      </c>
      <c r="J70" s="7"/>
    </row>
    <row r="71" spans="1:14" x14ac:dyDescent="0.3">
      <c r="A71" s="102" t="s">
        <v>48</v>
      </c>
      <c r="B71" s="133">
        <f>+'cadena de valor'!Q4</f>
        <v>1500</v>
      </c>
      <c r="C71" s="133">
        <f>+D71/B71</f>
        <v>6.65</v>
      </c>
      <c r="D71" s="133">
        <f>+'datos de entrada'!C10</f>
        <v>9975</v>
      </c>
      <c r="F71" s="102" t="s">
        <v>48</v>
      </c>
      <c r="G71" s="133">
        <f>+'cadena de valor'!Q10</f>
        <v>0</v>
      </c>
      <c r="H71" s="133">
        <v>0</v>
      </c>
      <c r="I71" s="133">
        <v>0</v>
      </c>
      <c r="J71" s="7"/>
    </row>
    <row r="72" spans="1:14" x14ac:dyDescent="0.3">
      <c r="A72" s="102" t="s">
        <v>70</v>
      </c>
      <c r="B72" s="133">
        <f>+'cadena de valor'!Q5</f>
        <v>6200</v>
      </c>
      <c r="C72" s="133">
        <f>+F66</f>
        <v>7.76</v>
      </c>
      <c r="D72" s="133">
        <f>+B72*C72</f>
        <v>48112</v>
      </c>
      <c r="E72" s="19"/>
      <c r="F72" s="102" t="s">
        <v>70</v>
      </c>
      <c r="G72" s="133">
        <f>+'cadena de valor'!Q11</f>
        <v>4500</v>
      </c>
      <c r="H72" s="133">
        <f>+M66</f>
        <v>14.12</v>
      </c>
      <c r="I72" s="133">
        <f>+G72*H72</f>
        <v>63540</v>
      </c>
      <c r="J72" s="7"/>
    </row>
    <row r="73" spans="1:14" x14ac:dyDescent="0.3">
      <c r="A73" s="102" t="s">
        <v>72</v>
      </c>
      <c r="B73" s="133">
        <f>+'cadena de valor'!R5</f>
        <v>7550</v>
      </c>
      <c r="C73" s="133">
        <f>+(D71+D72)/(B71+B72)</f>
        <v>7.54</v>
      </c>
      <c r="D73" s="141">
        <f>+B73*C73</f>
        <v>56927</v>
      </c>
      <c r="E73" s="19" t="s">
        <v>138</v>
      </c>
      <c r="F73" s="102" t="s">
        <v>72</v>
      </c>
      <c r="G73" s="133">
        <f>'cadena de valor'!R11</f>
        <v>4200</v>
      </c>
      <c r="H73" s="133">
        <f>+(I71+I72)/(G71+G72)</f>
        <v>14.12</v>
      </c>
      <c r="I73" s="141">
        <f>+G73*H73</f>
        <v>59304</v>
      </c>
      <c r="J73" s="7"/>
    </row>
    <row r="74" spans="1:14" x14ac:dyDescent="0.3">
      <c r="A74" s="102" t="s">
        <v>50</v>
      </c>
      <c r="B74" s="133">
        <f>+B71+B72-B73</f>
        <v>150</v>
      </c>
      <c r="C74" s="133">
        <f>+D74/B74</f>
        <v>7.73</v>
      </c>
      <c r="D74" s="133">
        <f>+D71+D72-D73</f>
        <v>1160</v>
      </c>
      <c r="F74" s="102" t="s">
        <v>50</v>
      </c>
      <c r="G74" s="133">
        <f>+G71+G72-G73</f>
        <v>300</v>
      </c>
      <c r="H74" s="133">
        <f>+I74/G74</f>
        <v>14.12</v>
      </c>
      <c r="I74" s="133">
        <f>+I71+I72-I73</f>
        <v>4236</v>
      </c>
      <c r="J74" s="7"/>
    </row>
    <row r="75" spans="1:14" x14ac:dyDescent="0.3">
      <c r="B75" s="99"/>
      <c r="C75" s="99"/>
      <c r="D75" s="99"/>
      <c r="F75" s="18"/>
      <c r="G75" s="99"/>
      <c r="H75" s="99"/>
      <c r="I75" s="99"/>
      <c r="J75" s="7"/>
    </row>
    <row r="76" spans="1:14" x14ac:dyDescent="0.3">
      <c r="A76" s="110" t="s">
        <v>73</v>
      </c>
      <c r="J76" s="7"/>
    </row>
    <row r="77" spans="1:14" x14ac:dyDescent="0.3">
      <c r="J77" s="7"/>
    </row>
    <row r="78" spans="1:14" x14ac:dyDescent="0.3">
      <c r="A78" s="41"/>
      <c r="B78" s="174" t="s">
        <v>152</v>
      </c>
      <c r="C78" s="175"/>
      <c r="D78" s="175"/>
      <c r="E78" s="175"/>
      <c r="F78" s="176" t="s">
        <v>154</v>
      </c>
      <c r="G78" s="176"/>
      <c r="H78" s="176"/>
      <c r="I78" s="177"/>
      <c r="J78" s="116" t="s">
        <v>22</v>
      </c>
    </row>
    <row r="79" spans="1:14" x14ac:dyDescent="0.3">
      <c r="A79" s="102" t="s">
        <v>92</v>
      </c>
      <c r="B79" s="133">
        <f>+'datos de entrada'!F10</f>
        <v>7600</v>
      </c>
      <c r="C79" s="133" t="s">
        <v>151</v>
      </c>
      <c r="D79" s="132">
        <f>+E79/B79</f>
        <v>9</v>
      </c>
      <c r="E79" s="147">
        <f>+'datos de entrada'!E10</f>
        <v>68400</v>
      </c>
      <c r="F79" s="133">
        <f>+G73</f>
        <v>4200</v>
      </c>
      <c r="G79" s="133" t="s">
        <v>153</v>
      </c>
      <c r="H79" s="132">
        <f>+I79/F79</f>
        <v>18</v>
      </c>
      <c r="I79" s="147">
        <f>+'datos de entrada'!E11</f>
        <v>75600</v>
      </c>
      <c r="J79" s="133">
        <f>+E79+I79</f>
        <v>144000</v>
      </c>
    </row>
    <row r="80" spans="1:14" x14ac:dyDescent="0.3">
      <c r="A80" s="102" t="s">
        <v>63</v>
      </c>
      <c r="B80" s="133">
        <f>+'datos de entrada'!A7</f>
        <v>50</v>
      </c>
      <c r="C80" s="133" t="s">
        <v>151</v>
      </c>
      <c r="D80" s="132">
        <f>+D79</f>
        <v>9</v>
      </c>
      <c r="E80" s="147">
        <f>+'datos de entrada'!C7</f>
        <v>450</v>
      </c>
      <c r="F80" s="133"/>
      <c r="G80" s="133"/>
      <c r="H80" s="132"/>
      <c r="I80" s="147"/>
      <c r="J80" s="133">
        <f t="shared" ref="J80:J85" si="3">+E80+I80</f>
        <v>450</v>
      </c>
    </row>
    <row r="81" spans="1:10" s="67" customFormat="1" x14ac:dyDescent="0.3">
      <c r="A81" s="108" t="s">
        <v>93</v>
      </c>
      <c r="B81" s="134">
        <f>+B79-B80</f>
        <v>7550</v>
      </c>
      <c r="C81" s="146" t="s">
        <v>151</v>
      </c>
      <c r="D81" s="150">
        <f>+D80</f>
        <v>9</v>
      </c>
      <c r="E81" s="145">
        <f>+E79-E80</f>
        <v>67950</v>
      </c>
      <c r="F81" s="146">
        <f>+F79</f>
        <v>4200</v>
      </c>
      <c r="G81" s="146" t="s">
        <v>153</v>
      </c>
      <c r="H81" s="150">
        <f>+H79</f>
        <v>18</v>
      </c>
      <c r="I81" s="145">
        <f>+I79-I80</f>
        <v>75600</v>
      </c>
      <c r="J81" s="146">
        <f t="shared" si="3"/>
        <v>143550</v>
      </c>
    </row>
    <row r="82" spans="1:10" x14ac:dyDescent="0.3">
      <c r="A82" s="102" t="s">
        <v>74</v>
      </c>
      <c r="B82" s="133">
        <f>+B73</f>
        <v>7550</v>
      </c>
      <c r="C82" s="133" t="s">
        <v>151</v>
      </c>
      <c r="D82" s="132">
        <f>+C73</f>
        <v>7.54</v>
      </c>
      <c r="E82" s="147">
        <f>+B82*D82</f>
        <v>56927</v>
      </c>
      <c r="F82" s="133">
        <f>+F81</f>
        <v>4200</v>
      </c>
      <c r="G82" s="133" t="s">
        <v>153</v>
      </c>
      <c r="H82" s="132">
        <f>+H73</f>
        <v>14.12</v>
      </c>
      <c r="I82" s="147">
        <f>+F82*H82</f>
        <v>59304</v>
      </c>
      <c r="J82" s="133">
        <f t="shared" si="3"/>
        <v>116231</v>
      </c>
    </row>
    <row r="83" spans="1:10" s="67" customFormat="1" x14ac:dyDescent="0.3">
      <c r="A83" s="108" t="s">
        <v>75</v>
      </c>
      <c r="B83" s="134">
        <f>+B82</f>
        <v>7550</v>
      </c>
      <c r="C83" s="146" t="s">
        <v>151</v>
      </c>
      <c r="D83" s="150">
        <f>+D81-D82</f>
        <v>1.46</v>
      </c>
      <c r="E83" s="145">
        <f>+E81-E82</f>
        <v>11023</v>
      </c>
      <c r="F83" s="146">
        <f>+F82</f>
        <v>4200</v>
      </c>
      <c r="G83" s="146" t="s">
        <v>153</v>
      </c>
      <c r="H83" s="150">
        <f>+H81-H82</f>
        <v>3.88</v>
      </c>
      <c r="I83" s="145">
        <f>+I81-I82</f>
        <v>16296</v>
      </c>
      <c r="J83" s="146">
        <f t="shared" si="3"/>
        <v>27319</v>
      </c>
    </row>
    <row r="84" spans="1:10" x14ac:dyDescent="0.3">
      <c r="A84" s="102" t="s">
        <v>76</v>
      </c>
      <c r="B84" s="133">
        <f>+B83</f>
        <v>7550</v>
      </c>
      <c r="C84" s="133" t="s">
        <v>151</v>
      </c>
      <c r="D84" s="132">
        <f>+G17</f>
        <v>0.45</v>
      </c>
      <c r="E84" s="147">
        <f>+B84*D84</f>
        <v>3397.5</v>
      </c>
      <c r="F84" s="133">
        <f>+F83</f>
        <v>4200</v>
      </c>
      <c r="G84" s="133" t="s">
        <v>153</v>
      </c>
      <c r="H84" s="132">
        <f>+G17</f>
        <v>0.45</v>
      </c>
      <c r="I84" s="147">
        <f>+F84*H84</f>
        <v>1890</v>
      </c>
      <c r="J84" s="133">
        <f t="shared" si="3"/>
        <v>5287.5</v>
      </c>
    </row>
    <row r="85" spans="1:10" s="67" customFormat="1" x14ac:dyDescent="0.3">
      <c r="A85" s="108" t="s">
        <v>77</v>
      </c>
      <c r="B85" s="134">
        <f>+B84</f>
        <v>7550</v>
      </c>
      <c r="C85" s="146" t="s">
        <v>151</v>
      </c>
      <c r="D85" s="150">
        <f>+D83-D84</f>
        <v>1.01</v>
      </c>
      <c r="E85" s="145">
        <f>+E83-E84</f>
        <v>7625.5</v>
      </c>
      <c r="F85" s="146">
        <f>+F84</f>
        <v>4200</v>
      </c>
      <c r="G85" s="146" t="s">
        <v>153</v>
      </c>
      <c r="H85" s="150">
        <f>+H83-H84</f>
        <v>3.43</v>
      </c>
      <c r="I85" s="145">
        <f>+I83-I84</f>
        <v>14406</v>
      </c>
      <c r="J85" s="146">
        <f t="shared" si="3"/>
        <v>22031.5</v>
      </c>
    </row>
    <row r="86" spans="1:10" x14ac:dyDescent="0.3">
      <c r="A86" s="102" t="s">
        <v>78</v>
      </c>
      <c r="B86" s="152"/>
      <c r="C86" s="152"/>
      <c r="D86" s="153"/>
      <c r="E86" s="154"/>
      <c r="F86" s="154"/>
      <c r="G86" s="154"/>
      <c r="H86" s="154"/>
      <c r="I86" s="153"/>
      <c r="J86" s="156">
        <f>-H14</f>
        <v>-17130.5</v>
      </c>
    </row>
    <row r="87" spans="1:10" s="67" customFormat="1" x14ac:dyDescent="0.3">
      <c r="A87" s="108" t="s">
        <v>79</v>
      </c>
      <c r="B87" s="157"/>
      <c r="C87" s="157"/>
      <c r="D87" s="158"/>
      <c r="E87" s="155"/>
      <c r="F87" s="155"/>
      <c r="G87" s="155"/>
      <c r="H87" s="155"/>
      <c r="I87" s="158"/>
      <c r="J87" s="134">
        <f>SUM(J85:J86)</f>
        <v>4901</v>
      </c>
    </row>
    <row r="88" spans="1:10" x14ac:dyDescent="0.3">
      <c r="J88" s="7"/>
    </row>
    <row r="89" spans="1:10" x14ac:dyDescent="0.3">
      <c r="A89" s="7"/>
      <c r="J89" s="7"/>
    </row>
    <row r="90" spans="1:10" x14ac:dyDescent="0.3">
      <c r="A90" s="159" t="s">
        <v>149</v>
      </c>
      <c r="B90" s="7"/>
      <c r="C90" s="7"/>
      <c r="D90" s="7"/>
      <c r="E90" s="7"/>
      <c r="F90" s="7"/>
      <c r="G90" s="7"/>
      <c r="H90" s="7"/>
      <c r="I90" s="7"/>
      <c r="J90" s="7"/>
    </row>
    <row r="91" spans="1:10" x14ac:dyDescent="0.3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x14ac:dyDescent="0.3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x14ac:dyDescent="0.3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x14ac:dyDescent="0.3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 x14ac:dyDescent="0.3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 x14ac:dyDescent="0.3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 x14ac:dyDescent="0.3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 x14ac:dyDescent="0.3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 x14ac:dyDescent="0.3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spans="1:10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spans="1:10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spans="1:10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spans="1:10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 spans="1:10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 spans="1:10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spans="1:10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</row>
    <row r="113" spans="1:10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</row>
    <row r="114" spans="1:10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 spans="1:10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</row>
    <row r="116" spans="1:10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</row>
    <row r="117" spans="1:10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</row>
    <row r="118" spans="1:10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</row>
    <row r="119" spans="1:10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</row>
    <row r="120" spans="1:10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</row>
    <row r="121" spans="1:10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</row>
    <row r="123" spans="1:10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</row>
    <row r="124" spans="1:10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</row>
    <row r="125" spans="1:10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</row>
    <row r="126" spans="1:10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</row>
    <row r="127" spans="1:10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</row>
    <row r="128" spans="1:10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</row>
    <row r="129" spans="1:10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</row>
    <row r="130" spans="1:10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</row>
    <row r="131" spans="1:10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</row>
    <row r="132" spans="1:10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</row>
    <row r="133" spans="1:10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</row>
    <row r="134" spans="1:10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</row>
    <row r="135" spans="1:10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</row>
    <row r="136" spans="1:10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</row>
    <row r="137" spans="1:10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</row>
    <row r="138" spans="1:10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 spans="1:10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</row>
    <row r="140" spans="1:10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</row>
    <row r="141" spans="1:10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</row>
    <row r="142" spans="1:10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</row>
    <row r="143" spans="1:10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</row>
    <row r="144" spans="1:10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</row>
    <row r="145" spans="1:10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</row>
    <row r="146" spans="1:10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</row>
    <row r="147" spans="1:10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</row>
    <row r="148" spans="1:10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</row>
    <row r="149" spans="1:10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</row>
    <row r="150" spans="1:10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</row>
    <row r="151" spans="1:10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</row>
    <row r="152" spans="1:10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</row>
    <row r="153" spans="1:10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</row>
    <row r="154" spans="1:10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</row>
    <row r="155" spans="1:10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</row>
    <row r="156" spans="1:10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</row>
    <row r="157" spans="1:10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</row>
    <row r="158" spans="1:10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</row>
    <row r="159" spans="1:10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</row>
    <row r="160" spans="1:10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</row>
    <row r="161" spans="1:10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</row>
    <row r="162" spans="1:10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</row>
    <row r="163" spans="1:10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</row>
    <row r="164" spans="1:10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</row>
    <row r="165" spans="1:10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</row>
    <row r="166" spans="1:10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</row>
    <row r="167" spans="1:10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</row>
    <row r="168" spans="1:10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</row>
    <row r="169" spans="1:10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</row>
    <row r="171" spans="1:10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</row>
    <row r="173" spans="1:10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spans="1:10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 spans="1:10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spans="1:10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spans="1:10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</row>
    <row r="185" spans="1:10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</row>
    <row r="186" spans="1:10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</row>
    <row r="187" spans="1:10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0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</row>
    <row r="189" spans="1:10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</row>
    <row r="190" spans="1:10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</row>
    <row r="191" spans="1:10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</row>
    <row r="192" spans="1:10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</row>
    <row r="193" spans="1:10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</row>
    <row r="194" spans="1:10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</row>
    <row r="195" spans="1:10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</row>
    <row r="196" spans="1:10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</row>
    <row r="197" spans="1:10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</row>
    <row r="198" spans="1:10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</row>
    <row r="199" spans="1:10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</row>
    <row r="200" spans="1:10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</row>
    <row r="201" spans="1:10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</row>
    <row r="202" spans="1:10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</row>
    <row r="203" spans="1:10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</row>
    <row r="204" spans="1:10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</row>
    <row r="205" spans="1:10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</row>
    <row r="206" spans="1:10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</row>
    <row r="207" spans="1:10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</row>
    <row r="208" spans="1:10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</row>
    <row r="209" spans="1:10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</row>
    <row r="210" spans="1:10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</row>
    <row r="211" spans="1:10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</row>
    <row r="212" spans="1:10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</row>
    <row r="213" spans="1:10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</row>
    <row r="214" spans="1:10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</row>
    <row r="215" spans="1:10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</row>
    <row r="216" spans="1:10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</row>
    <row r="217" spans="1:10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</row>
    <row r="218" spans="1:10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</row>
    <row r="219" spans="1:10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</row>
    <row r="220" spans="1:10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</row>
    <row r="221" spans="1:10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</row>
    <row r="223" spans="1:10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</row>
    <row r="224" spans="1:10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</row>
    <row r="225" spans="1:10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</row>
    <row r="226" spans="1:10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 spans="1:10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</row>
    <row r="229" spans="1:10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</row>
    <row r="231" spans="1:10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</row>
    <row r="232" spans="1:10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</row>
    <row r="233" spans="1:10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spans="1:10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</row>
    <row r="235" spans="1:10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 spans="1:10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</row>
    <row r="237" spans="1:10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</row>
    <row r="238" spans="1:10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</row>
    <row r="239" spans="1:10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</row>
    <row r="240" spans="1:10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</row>
    <row r="242" spans="1:10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</row>
    <row r="243" spans="1:10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</row>
    <row r="244" spans="1:10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</row>
    <row r="245" spans="1:10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</row>
    <row r="246" spans="1:10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</row>
    <row r="247" spans="1:10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 spans="1:10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</row>
    <row r="249" spans="1:10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</row>
    <row r="250" spans="1:10" x14ac:dyDescent="0.3">
      <c r="A250" s="6"/>
      <c r="B250" s="7"/>
      <c r="C250" s="7"/>
      <c r="D250" s="7"/>
      <c r="E250" s="7"/>
      <c r="F250" s="7"/>
      <c r="G250" s="7"/>
      <c r="H250" s="7"/>
      <c r="I250" s="7"/>
      <c r="J250" s="7"/>
    </row>
    <row r="251" spans="1:10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 spans="1:10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 spans="1:10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 spans="1:10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spans="1:10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pans="1:10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spans="1:10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spans="1:10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spans="1:10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spans="1:10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 spans="1:10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 spans="1:10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 spans="1:10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 spans="1:10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spans="1:10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 spans="1:10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 spans="1:10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 spans="1:10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 spans="1:10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 spans="1:10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 spans="1:10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spans="1:10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 spans="1:10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 spans="1:10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 spans="1:10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 spans="1:10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 spans="1:10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 spans="1:10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 spans="1:10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 spans="1:10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 spans="1:10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 spans="1:10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 spans="1:10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 spans="1:10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 spans="1:10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 spans="1:10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 spans="1:10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 spans="1:10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 spans="1:10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pans="1:10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pans="1:10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 spans="1:10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pans="1:10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 spans="1:10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 spans="1:10" x14ac:dyDescent="0.3">
      <c r="B298" s="6"/>
      <c r="C298" s="6"/>
      <c r="D298" s="6"/>
      <c r="E298" s="6"/>
      <c r="F298" s="6"/>
      <c r="G298" s="6"/>
      <c r="H298" s="6"/>
      <c r="I298" s="6"/>
      <c r="J298" s="6"/>
    </row>
  </sheetData>
  <mergeCells count="14">
    <mergeCell ref="B78:E78"/>
    <mergeCell ref="F78:I78"/>
    <mergeCell ref="B22:E22"/>
    <mergeCell ref="H22:M22"/>
    <mergeCell ref="B43:D43"/>
    <mergeCell ref="I43:K43"/>
    <mergeCell ref="B69:D69"/>
    <mergeCell ref="G69:I69"/>
    <mergeCell ref="B33:D33"/>
    <mergeCell ref="G33:I33"/>
    <mergeCell ref="B52:D52"/>
    <mergeCell ref="F52:I52"/>
    <mergeCell ref="B61:F61"/>
    <mergeCell ref="I61:M61"/>
  </mergeCells>
  <dataValidations disablePrompts="1" count="1">
    <dataValidation type="list" showInputMessage="1" showErrorMessage="1" sqref="H68 J68">
      <formula1>Mejora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de entrada</vt:lpstr>
      <vt:lpstr>cadena de valor</vt:lpstr>
      <vt:lpstr>sol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Anne</dc:creator>
  <cp:lastModifiedBy>user</cp:lastModifiedBy>
  <cp:lastPrinted>2021-11-03T15:52:19Z</cp:lastPrinted>
  <dcterms:created xsi:type="dcterms:W3CDTF">2017-03-22T15:19:02Z</dcterms:created>
  <dcterms:modified xsi:type="dcterms:W3CDTF">2025-03-10T10:46:43Z</dcterms:modified>
</cp:coreProperties>
</file>