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808" activeTab="2"/>
  </bookViews>
  <sheets>
    <sheet name="Datos de entrada" sheetId="1" r:id="rId1"/>
    <sheet name="Cadena de valor" sheetId="2" r:id="rId2"/>
    <sheet name="solución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3" l="1"/>
  <c r="E69" i="3"/>
  <c r="C69" i="3"/>
  <c r="E68" i="3"/>
  <c r="D68" i="3"/>
  <c r="C68" i="3"/>
  <c r="B22" i="1"/>
  <c r="C11" i="3"/>
  <c r="E11" i="3" s="1"/>
  <c r="C10" i="3"/>
  <c r="E10" i="3" s="1"/>
  <c r="E12" i="3" s="1"/>
  <c r="E14" i="3" s="1"/>
  <c r="E17" i="3" s="1"/>
  <c r="B21" i="1"/>
  <c r="B20" i="1"/>
  <c r="B19" i="1"/>
  <c r="B18" i="1"/>
  <c r="B17" i="1"/>
  <c r="C55" i="3"/>
  <c r="D55" i="3"/>
  <c r="E55" i="3" s="1"/>
  <c r="G49" i="3"/>
  <c r="G48" i="3"/>
  <c r="G47" i="3"/>
  <c r="I47" i="3" s="1"/>
  <c r="G24" i="3"/>
  <c r="G41" i="3"/>
  <c r="G40" i="3"/>
  <c r="G39" i="3"/>
  <c r="I39" i="3" s="1"/>
  <c r="C22" i="3"/>
  <c r="G23" i="3" s="1"/>
  <c r="C21" i="3"/>
  <c r="C32" i="3"/>
  <c r="G33" i="3" s="1"/>
  <c r="C31" i="3"/>
  <c r="J16" i="3"/>
  <c r="F16" i="3"/>
  <c r="C8" i="3"/>
  <c r="C4" i="3"/>
  <c r="C5" i="3"/>
  <c r="C6" i="3"/>
  <c r="C7" i="3"/>
  <c r="C9" i="3"/>
  <c r="K11" i="3" l="1"/>
  <c r="K10" i="3"/>
  <c r="H10" i="3"/>
  <c r="H11" i="3"/>
  <c r="G10" i="3"/>
  <c r="G11" i="3"/>
  <c r="D10" i="3"/>
  <c r="D11" i="3"/>
  <c r="J10" i="3"/>
  <c r="F10" i="3"/>
  <c r="J11" i="3"/>
  <c r="F11" i="3"/>
  <c r="I10" i="3"/>
  <c r="I11" i="3"/>
  <c r="D21" i="3"/>
  <c r="D31" i="3"/>
  <c r="G50" i="3"/>
  <c r="G32" i="3"/>
  <c r="G42" i="3"/>
  <c r="C12" i="3"/>
  <c r="D12" i="3" l="1"/>
  <c r="D17" i="3" s="1"/>
  <c r="I13" i="3" s="1"/>
  <c r="K12" i="3"/>
  <c r="K14" i="3" s="1"/>
  <c r="E60" i="3" s="1"/>
  <c r="H12" i="3"/>
  <c r="H14" i="3" s="1"/>
  <c r="G12" i="3"/>
  <c r="F12" i="3"/>
  <c r="F14" i="3" s="1"/>
  <c r="F17" i="3" s="1"/>
  <c r="D22" i="3" s="1"/>
  <c r="I12" i="3"/>
  <c r="J12" i="3"/>
  <c r="J14" i="3" s="1"/>
  <c r="J17" i="3" s="1"/>
  <c r="D58" i="3" s="1"/>
  <c r="G13" i="3" l="1"/>
  <c r="D13" i="3" s="1"/>
  <c r="D14" i="3" s="1"/>
  <c r="D32" i="3"/>
  <c r="D33" i="3" s="1"/>
  <c r="I32" i="3" s="1"/>
  <c r="H32" i="3" s="1"/>
  <c r="H33" i="3" s="1"/>
  <c r="I33" i="3" s="1"/>
  <c r="C39" i="3" s="1"/>
  <c r="I14" i="3"/>
  <c r="I17" i="3" s="1"/>
  <c r="G14" i="3"/>
  <c r="G17" i="3" s="1"/>
  <c r="C40" i="3"/>
  <c r="H17" i="3"/>
  <c r="C58" i="3"/>
  <c r="E58" i="3" s="1"/>
  <c r="D23" i="3" l="1"/>
  <c r="D24" i="3" s="1"/>
  <c r="I23" i="3" s="1"/>
  <c r="H23" i="3" s="1"/>
  <c r="H24" i="3" s="1"/>
  <c r="I24" i="3" s="1"/>
  <c r="C56" i="3" s="1"/>
  <c r="C57" i="3" s="1"/>
  <c r="C59" i="3" s="1"/>
  <c r="C48" i="3"/>
  <c r="C41" i="3"/>
  <c r="I40" i="3" s="1"/>
  <c r="H41" i="3" s="1"/>
  <c r="I41" i="3" s="1"/>
  <c r="D25" i="3"/>
  <c r="H40" i="3" l="1"/>
  <c r="I42" i="3"/>
  <c r="H42" i="3" s="1"/>
  <c r="C47" i="3"/>
  <c r="C49" i="3" s="1"/>
  <c r="I48" i="3" s="1"/>
  <c r="H48" i="3" l="1"/>
  <c r="H49" i="3"/>
  <c r="I49" i="3" s="1"/>
  <c r="D56" i="3" s="1"/>
  <c r="D57" i="3" l="1"/>
  <c r="D59" i="3" s="1"/>
  <c r="E56" i="3"/>
  <c r="E57" i="3" s="1"/>
  <c r="E59" i="3" s="1"/>
  <c r="E61" i="3" s="1"/>
  <c r="I50" i="3"/>
  <c r="H50" i="3" s="1"/>
</calcChain>
</file>

<file path=xl/sharedStrings.xml><?xml version="1.0" encoding="utf-8"?>
<sst xmlns="http://schemas.openxmlformats.org/spreadsheetml/2006/main" count="234" uniqueCount="112">
  <si>
    <t>Cadena de valor</t>
  </si>
  <si>
    <t>Perchas usadas</t>
  </si>
  <si>
    <t>Clasificación</t>
  </si>
  <si>
    <t>Perchas para reacondicionar</t>
  </si>
  <si>
    <t>Perchas para reciclar</t>
  </si>
  <si>
    <t>Re-acondicionamiento</t>
  </si>
  <si>
    <t>Reciclado</t>
  </si>
  <si>
    <t>Perchas re-acondicionadas</t>
  </si>
  <si>
    <t>Granulado</t>
  </si>
  <si>
    <t>Fabricación de perchas</t>
  </si>
  <si>
    <t>Perchas fabricadas</t>
  </si>
  <si>
    <t>venta</t>
  </si>
  <si>
    <t>Producto semi-terminado</t>
  </si>
  <si>
    <t>CUADRO DE RECLASIFICACIÓN FUNCIONAL</t>
  </si>
  <si>
    <t>Recogida</t>
  </si>
  <si>
    <t>Reacondicionamiento</t>
  </si>
  <si>
    <t>Fabricación</t>
  </si>
  <si>
    <t>Distribución</t>
  </si>
  <si>
    <t>Administración</t>
  </si>
  <si>
    <t>Costes indirectos</t>
  </si>
  <si>
    <t>Mano de obra Indirecta</t>
  </si>
  <si>
    <t>Amortización Furgonetas</t>
  </si>
  <si>
    <t>Amortización maquinaria</t>
  </si>
  <si>
    <t>Amortización moldes</t>
  </si>
  <si>
    <t>Otros servicios</t>
  </si>
  <si>
    <t>Alquiler edificio</t>
  </si>
  <si>
    <t>Seguro edificio</t>
  </si>
  <si>
    <t>Control de Calidad</t>
  </si>
  <si>
    <t>Total</t>
  </si>
  <si>
    <t>Total reparto primario</t>
  </si>
  <si>
    <t>Reparto secundario Calidad</t>
  </si>
  <si>
    <t>Total reparto secundario</t>
  </si>
  <si>
    <t>Unidad de obra</t>
  </si>
  <si>
    <t>nº de unidades de obra</t>
  </si>
  <si>
    <t>Coste de la unidad de obra</t>
  </si>
  <si>
    <t>Electricidad</t>
  </si>
  <si>
    <t>perchas controladas</t>
  </si>
  <si>
    <t>perchas recogidas</t>
  </si>
  <si>
    <t>horas máquina</t>
  </si>
  <si>
    <t>perchas entregadas</t>
  </si>
  <si>
    <t>horas hombre</t>
  </si>
  <si>
    <t>Coste perchas re-acondicionadas</t>
  </si>
  <si>
    <t>uds</t>
  </si>
  <si>
    <t xml:space="preserve"> €</t>
  </si>
  <si>
    <t>Coste por unidad re-acondicionada</t>
  </si>
  <si>
    <t>800 horas hombre</t>
  </si>
  <si>
    <t>Coste perchas fabricadas</t>
  </si>
  <si>
    <t>Coste de recogida y clasificación</t>
  </si>
  <si>
    <t>Almacén de perchas para reciclar</t>
  </si>
  <si>
    <t>coste/ud</t>
  </si>
  <si>
    <t>Coste total</t>
  </si>
  <si>
    <t>Existencias iniciales</t>
  </si>
  <si>
    <t>Entradas</t>
  </si>
  <si>
    <t>Salidas</t>
  </si>
  <si>
    <t>Existencias Finales</t>
  </si>
  <si>
    <t>Coste de reciclado</t>
  </si>
  <si>
    <t>Almacén de granulado</t>
  </si>
  <si>
    <t>Consumo perchas</t>
  </si>
  <si>
    <t>Almacén de perchas reacondicionadas</t>
  </si>
  <si>
    <t>Coste de Fabricación perchas nuevas</t>
  </si>
  <si>
    <t>Consumo granulado</t>
  </si>
  <si>
    <t>Coste fabricación</t>
  </si>
  <si>
    <t>Coste total fabricación</t>
  </si>
  <si>
    <t>Coste total reciclado</t>
  </si>
  <si>
    <t>Almacén de perchas nuevas</t>
  </si>
  <si>
    <t>CUENTA DE RESULTADOS</t>
  </si>
  <si>
    <t>Ingresos ventas</t>
  </si>
  <si>
    <t>Coste de las unidades vendidas</t>
  </si>
  <si>
    <t>Margen bruto</t>
  </si>
  <si>
    <t>Coste de distribución</t>
  </si>
  <si>
    <t>Margen Comercial</t>
  </si>
  <si>
    <t>Costes de administración</t>
  </si>
  <si>
    <t>Resulatdo Explotación</t>
  </si>
  <si>
    <t>Perchas recicladas</t>
  </si>
  <si>
    <t>Perchas nuevas</t>
  </si>
  <si>
    <t>Exit. Iniciales Granulado</t>
  </si>
  <si>
    <t>Ingresos perchas re-acondicionadas</t>
  </si>
  <si>
    <t>Ingresos perchas nuevas</t>
  </si>
  <si>
    <t>Furgonetas</t>
  </si>
  <si>
    <t>Amortización Maquinaria</t>
  </si>
  <si>
    <t>?</t>
  </si>
  <si>
    <t>Alquiler m2</t>
  </si>
  <si>
    <t>Gastos de personal</t>
  </si>
  <si>
    <t>Mano de obra indirecta</t>
  </si>
  <si>
    <t>Recogida de perchas usadas</t>
  </si>
  <si>
    <t>perchas para reciclar</t>
  </si>
  <si>
    <t>perchas para re-acondicionar</t>
  </si>
  <si>
    <t>Reciclado de perchas</t>
  </si>
  <si>
    <t>Producción granulado</t>
  </si>
  <si>
    <t>kilos</t>
  </si>
  <si>
    <t>Re-acondicionado perchas</t>
  </si>
  <si>
    <t>horas máquina reciclado</t>
  </si>
  <si>
    <t>horas máquina fabricación</t>
  </si>
  <si>
    <t xml:space="preserve">Fabricación perchas </t>
  </si>
  <si>
    <t>unidades</t>
  </si>
  <si>
    <t>Clasificación perchas usadas</t>
  </si>
  <si>
    <t>perchas usadas recogidas</t>
  </si>
  <si>
    <t>nº perchas controladas</t>
  </si>
  <si>
    <t>nº perchas recogidas</t>
  </si>
  <si>
    <t>nº perchas entregadas</t>
  </si>
  <si>
    <t>Superficie ocupada</t>
  </si>
  <si>
    <t>Datos contabilidad financiera mes de Marzo</t>
  </si>
  <si>
    <t>MOI</t>
  </si>
  <si>
    <t>EFICIENCIA TECNICA</t>
  </si>
  <si>
    <t>Eficiencia técnica objetivo</t>
  </si>
  <si>
    <t>unidades de obra objetivo</t>
  </si>
  <si>
    <t>unidades fabricadas objetivo</t>
  </si>
  <si>
    <t>Objetivo</t>
  </si>
  <si>
    <t>Marzo real</t>
  </si>
  <si>
    <t>peor</t>
  </si>
  <si>
    <t>mejor</t>
  </si>
  <si>
    <t>Análisis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</si>
</sst>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\ &quot;kg&quot;"/>
    <numFmt numFmtId="165" formatCode="0\ &quot;uds&quot;"/>
    <numFmt numFmtId="166" formatCode="0\ &quot;furgonetas&quot;"/>
    <numFmt numFmtId="167" formatCode="0\ &quot;€&quot;"/>
    <numFmt numFmtId="168" formatCode="0\ &quot;m2&quot;"/>
    <numFmt numFmtId="169" formatCode="0.000"/>
    <numFmt numFmtId="170" formatCode="0\ &quot;horas hombre&quot;"/>
    <numFmt numFmtId="171" formatCode="0\ &quot;horas máquina&quot;"/>
    <numFmt numFmtId="172" formatCode="0\ &quot;perchas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0" fillId="0" borderId="5" xfId="0" applyBorder="1"/>
    <xf numFmtId="0" fontId="0" fillId="0" borderId="5" xfId="0" applyFont="1" applyBorder="1"/>
    <xf numFmtId="0" fontId="0" fillId="0" borderId="5" xfId="0" applyBorder="1" applyAlignment="1">
      <alignment horizontal="center"/>
    </xf>
    <xf numFmtId="0" fontId="1" fillId="2" borderId="5" xfId="0" applyFont="1" applyFill="1" applyBorder="1"/>
    <xf numFmtId="2" fontId="0" fillId="0" borderId="5" xfId="0" applyNumberFormat="1" applyBorder="1"/>
    <xf numFmtId="0" fontId="0" fillId="3" borderId="5" xfId="0" applyFill="1" applyBorder="1"/>
    <xf numFmtId="0" fontId="0" fillId="4" borderId="5" xfId="0" applyFill="1" applyBorder="1"/>
    <xf numFmtId="0" fontId="0" fillId="0" borderId="10" xfId="0" applyBorder="1"/>
    <xf numFmtId="0" fontId="3" fillId="0" borderId="0" xfId="0" applyFont="1"/>
    <xf numFmtId="0" fontId="0" fillId="0" borderId="0" xfId="0" applyBorder="1"/>
    <xf numFmtId="0" fontId="0" fillId="0" borderId="12" xfId="0" applyBorder="1" applyAlignment="1">
      <alignment horizontal="center"/>
    </xf>
    <xf numFmtId="0" fontId="2" fillId="5" borderId="0" xfId="0" applyFont="1" applyFill="1"/>
    <xf numFmtId="0" fontId="0" fillId="5" borderId="0" xfId="0" applyFill="1"/>
    <xf numFmtId="0" fontId="1" fillId="5" borderId="0" xfId="0" applyFont="1" applyFill="1"/>
    <xf numFmtId="0" fontId="1" fillId="3" borderId="5" xfId="0" applyFont="1" applyFill="1" applyBorder="1"/>
    <xf numFmtId="0" fontId="0" fillId="0" borderId="5" xfId="0" applyFill="1" applyBorder="1"/>
    <xf numFmtId="164" fontId="0" fillId="0" borderId="5" xfId="0" applyNumberFormat="1" applyBorder="1"/>
    <xf numFmtId="165" fontId="0" fillId="0" borderId="5" xfId="0" applyNumberFormat="1" applyBorder="1"/>
    <xf numFmtId="167" fontId="0" fillId="0" borderId="5" xfId="0" applyNumberFormat="1" applyBorder="1"/>
    <xf numFmtId="0" fontId="1" fillId="0" borderId="12" xfId="0" applyFont="1" applyBorder="1" applyAlignment="1">
      <alignment horizontal="center"/>
    </xf>
    <xf numFmtId="166" fontId="0" fillId="0" borderId="5" xfId="0" applyNumberFormat="1" applyBorder="1"/>
    <xf numFmtId="168" fontId="0" fillId="0" borderId="5" xfId="0" applyNumberFormat="1" applyBorder="1"/>
    <xf numFmtId="168" fontId="0" fillId="0" borderId="5" xfId="0" applyNumberFormat="1" applyFill="1" applyBorder="1"/>
    <xf numFmtId="169" fontId="0" fillId="0" borderId="5" xfId="0" applyNumberFormat="1" applyBorder="1"/>
    <xf numFmtId="2" fontId="1" fillId="2" borderId="5" xfId="0" applyNumberFormat="1" applyFont="1" applyFill="1" applyBorder="1"/>
    <xf numFmtId="2" fontId="0" fillId="0" borderId="5" xfId="0" applyNumberFormat="1" applyBorder="1" applyAlignment="1">
      <alignment horizontal="center"/>
    </xf>
    <xf numFmtId="9" fontId="0" fillId="0" borderId="0" xfId="0" applyNumberFormat="1"/>
    <xf numFmtId="2" fontId="0" fillId="0" borderId="5" xfId="0" applyNumberFormat="1" applyBorder="1" applyAlignment="1">
      <alignment horizontal="center" wrapText="1"/>
    </xf>
    <xf numFmtId="0" fontId="0" fillId="0" borderId="5" xfId="0" applyBorder="1" applyAlignment="1">
      <alignment horizontal="left" vertical="center"/>
    </xf>
    <xf numFmtId="0" fontId="0" fillId="4" borderId="0" xfId="0" applyFill="1"/>
    <xf numFmtId="0" fontId="1" fillId="4" borderId="1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left" vertical="center"/>
    </xf>
    <xf numFmtId="2" fontId="0" fillId="4" borderId="5" xfId="0" applyNumberForma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wrapText="1"/>
    </xf>
    <xf numFmtId="168" fontId="0" fillId="4" borderId="5" xfId="0" applyNumberFormat="1" applyFill="1" applyBorder="1" applyAlignment="1">
      <alignment vertical="center"/>
    </xf>
    <xf numFmtId="2" fontId="0" fillId="0" borderId="11" xfId="0" applyNumberFormat="1" applyBorder="1"/>
    <xf numFmtId="2" fontId="1" fillId="0" borderId="5" xfId="0" applyNumberFormat="1" applyFont="1" applyBorder="1"/>
    <xf numFmtId="167" fontId="0" fillId="4" borderId="5" xfId="0" applyNumberFormat="1" applyFill="1" applyBorder="1"/>
    <xf numFmtId="2" fontId="0" fillId="4" borderId="5" xfId="0" applyNumberFormat="1" applyFill="1" applyBorder="1"/>
    <xf numFmtId="0" fontId="0" fillId="0" borderId="5" xfId="0" applyBorder="1" applyAlignment="1">
      <alignment horizontal="right"/>
    </xf>
    <xf numFmtId="170" fontId="0" fillId="4" borderId="5" xfId="0" applyNumberFormat="1" applyFill="1" applyBorder="1"/>
    <xf numFmtId="171" fontId="0" fillId="4" borderId="5" xfId="0" applyNumberFormat="1" applyFill="1" applyBorder="1"/>
    <xf numFmtId="172" fontId="0" fillId="4" borderId="5" xfId="0" applyNumberFormat="1" applyFill="1" applyBorder="1"/>
    <xf numFmtId="164" fontId="0" fillId="4" borderId="5" xfId="0" applyNumberFormat="1" applyFill="1" applyBorder="1"/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12</xdr:row>
      <xdr:rowOff>9525</xdr:rowOff>
    </xdr:from>
    <xdr:to>
      <xdr:col>3</xdr:col>
      <xdr:colOff>676275</xdr:colOff>
      <xdr:row>12</xdr:row>
      <xdr:rowOff>9525</xdr:rowOff>
    </xdr:to>
    <xdr:cxnSp macro="">
      <xdr:nvCxnSpPr>
        <xdr:cNvPr id="3" name="Conector recto de flecha 2"/>
        <xdr:cNvCxnSpPr/>
      </xdr:nvCxnSpPr>
      <xdr:spPr>
        <a:xfrm>
          <a:off x="2286000" y="2457450"/>
          <a:ext cx="6762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</xdr:colOff>
      <xdr:row>6</xdr:row>
      <xdr:rowOff>47625</xdr:rowOff>
    </xdr:from>
    <xdr:to>
      <xdr:col>7</xdr:col>
      <xdr:colOff>9525</xdr:colOff>
      <xdr:row>10</xdr:row>
      <xdr:rowOff>171450</xdr:rowOff>
    </xdr:to>
    <xdr:cxnSp macro="">
      <xdr:nvCxnSpPr>
        <xdr:cNvPr id="5" name="Conector recto de flecha 4"/>
        <xdr:cNvCxnSpPr/>
      </xdr:nvCxnSpPr>
      <xdr:spPr>
        <a:xfrm flipV="1">
          <a:off x="4629150" y="1352550"/>
          <a:ext cx="714375" cy="8858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</xdr:colOff>
      <xdr:row>11</xdr:row>
      <xdr:rowOff>133350</xdr:rowOff>
    </xdr:from>
    <xdr:to>
      <xdr:col>7</xdr:col>
      <xdr:colOff>9525</xdr:colOff>
      <xdr:row>16</xdr:row>
      <xdr:rowOff>95250</xdr:rowOff>
    </xdr:to>
    <xdr:cxnSp macro="">
      <xdr:nvCxnSpPr>
        <xdr:cNvPr id="7" name="Conector recto de flecha 6"/>
        <xdr:cNvCxnSpPr/>
      </xdr:nvCxnSpPr>
      <xdr:spPr>
        <a:xfrm>
          <a:off x="4638675" y="2390775"/>
          <a:ext cx="704850" cy="914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66675</xdr:colOff>
      <xdr:row>6</xdr:row>
      <xdr:rowOff>85725</xdr:rowOff>
    </xdr:from>
    <xdr:to>
      <xdr:col>10</xdr:col>
      <xdr:colOff>9525</xdr:colOff>
      <xdr:row>6</xdr:row>
      <xdr:rowOff>85725</xdr:rowOff>
    </xdr:to>
    <xdr:cxnSp macro="">
      <xdr:nvCxnSpPr>
        <xdr:cNvPr id="9" name="Conector recto de flecha 8"/>
        <xdr:cNvCxnSpPr/>
      </xdr:nvCxnSpPr>
      <xdr:spPr>
        <a:xfrm>
          <a:off x="6924675" y="1390650"/>
          <a:ext cx="7048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57150</xdr:colOff>
      <xdr:row>6</xdr:row>
      <xdr:rowOff>95250</xdr:rowOff>
    </xdr:from>
    <xdr:to>
      <xdr:col>12</xdr:col>
      <xdr:colOff>733425</xdr:colOff>
      <xdr:row>6</xdr:row>
      <xdr:rowOff>95250</xdr:rowOff>
    </xdr:to>
    <xdr:cxnSp macro="">
      <xdr:nvCxnSpPr>
        <xdr:cNvPr id="11" name="Conector recto de flecha 10"/>
        <xdr:cNvCxnSpPr/>
      </xdr:nvCxnSpPr>
      <xdr:spPr>
        <a:xfrm>
          <a:off x="9201150" y="1400175"/>
          <a:ext cx="6762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38100</xdr:colOff>
      <xdr:row>6</xdr:row>
      <xdr:rowOff>114300</xdr:rowOff>
    </xdr:from>
    <xdr:to>
      <xdr:col>16</xdr:col>
      <xdr:colOff>66675</xdr:colOff>
      <xdr:row>6</xdr:row>
      <xdr:rowOff>123825</xdr:rowOff>
    </xdr:to>
    <xdr:cxnSp macro="">
      <xdr:nvCxnSpPr>
        <xdr:cNvPr id="13" name="Conector recto de flecha 12"/>
        <xdr:cNvCxnSpPr/>
      </xdr:nvCxnSpPr>
      <xdr:spPr>
        <a:xfrm flipV="1">
          <a:off x="11468100" y="1419225"/>
          <a:ext cx="790575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16</xdr:row>
      <xdr:rowOff>142875</xdr:rowOff>
    </xdr:from>
    <xdr:to>
      <xdr:col>9</xdr:col>
      <xdr:colOff>733425</xdr:colOff>
      <xdr:row>16</xdr:row>
      <xdr:rowOff>142875</xdr:rowOff>
    </xdr:to>
    <xdr:cxnSp macro="">
      <xdr:nvCxnSpPr>
        <xdr:cNvPr id="15" name="Conector recto de flecha 14"/>
        <xdr:cNvCxnSpPr/>
      </xdr:nvCxnSpPr>
      <xdr:spPr>
        <a:xfrm>
          <a:off x="6886575" y="3352800"/>
          <a:ext cx="7048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76200</xdr:colOff>
      <xdr:row>16</xdr:row>
      <xdr:rowOff>123825</xdr:rowOff>
    </xdr:from>
    <xdr:to>
      <xdr:col>13</xdr:col>
      <xdr:colOff>19050</xdr:colOff>
      <xdr:row>16</xdr:row>
      <xdr:rowOff>123825</xdr:rowOff>
    </xdr:to>
    <xdr:cxnSp macro="">
      <xdr:nvCxnSpPr>
        <xdr:cNvPr id="17" name="Conector recto de flecha 16"/>
        <xdr:cNvCxnSpPr/>
      </xdr:nvCxnSpPr>
      <xdr:spPr>
        <a:xfrm>
          <a:off x="9220200" y="3333750"/>
          <a:ext cx="7048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742950</xdr:colOff>
      <xdr:row>16</xdr:row>
      <xdr:rowOff>104775</xdr:rowOff>
    </xdr:from>
    <xdr:to>
      <xdr:col>15</xdr:col>
      <xdr:colOff>714375</xdr:colOff>
      <xdr:row>16</xdr:row>
      <xdr:rowOff>104775</xdr:rowOff>
    </xdr:to>
    <xdr:cxnSp macro="">
      <xdr:nvCxnSpPr>
        <xdr:cNvPr id="19" name="Conector recto de flecha 18"/>
        <xdr:cNvCxnSpPr/>
      </xdr:nvCxnSpPr>
      <xdr:spPr>
        <a:xfrm>
          <a:off x="11410950" y="3314700"/>
          <a:ext cx="7334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85725</xdr:colOff>
      <xdr:row>16</xdr:row>
      <xdr:rowOff>142875</xdr:rowOff>
    </xdr:from>
    <xdr:to>
      <xdr:col>19</xdr:col>
      <xdr:colOff>0</xdr:colOff>
      <xdr:row>16</xdr:row>
      <xdr:rowOff>142875</xdr:rowOff>
    </xdr:to>
    <xdr:cxnSp macro="">
      <xdr:nvCxnSpPr>
        <xdr:cNvPr id="21" name="Conector recto de flecha 20"/>
        <xdr:cNvCxnSpPr/>
      </xdr:nvCxnSpPr>
      <xdr:spPr>
        <a:xfrm>
          <a:off x="13801725" y="3352800"/>
          <a:ext cx="6762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7"/>
  <sheetViews>
    <sheetView workbookViewId="0">
      <selection activeCell="I32" sqref="I32"/>
    </sheetView>
  </sheetViews>
  <sheetFormatPr baseColWidth="10" defaultRowHeight="14.4" x14ac:dyDescent="0.3"/>
  <cols>
    <col min="1" max="1" width="39" customWidth="1"/>
    <col min="2" max="2" width="21.44140625" customWidth="1"/>
    <col min="3" max="3" width="19.6640625" customWidth="1"/>
    <col min="4" max="4" width="19" customWidth="1"/>
    <col min="5" max="5" width="16.33203125" customWidth="1"/>
    <col min="6" max="6" width="20.109375" customWidth="1"/>
    <col min="7" max="10" width="16.33203125" customWidth="1"/>
    <col min="24" max="24" width="4.5546875" customWidth="1"/>
    <col min="25" max="25" width="27.6640625" customWidth="1"/>
    <col min="26" max="26" width="18.5546875" customWidth="1"/>
    <col min="27" max="27" width="18.109375" customWidth="1"/>
    <col min="28" max="28" width="17.109375" customWidth="1"/>
    <col min="29" max="29" width="19.5546875" customWidth="1"/>
    <col min="30" max="31" width="17.44140625" customWidth="1"/>
    <col min="32" max="33" width="17.109375" customWidth="1"/>
  </cols>
  <sheetData>
    <row r="1" spans="1:33" x14ac:dyDescent="0.3">
      <c r="A1" s="57" t="s">
        <v>101</v>
      </c>
      <c r="B1" s="57"/>
      <c r="C1" s="57"/>
    </row>
    <row r="2" spans="1:33" x14ac:dyDescent="0.3">
      <c r="A2" s="10"/>
      <c r="B2" s="11" t="s">
        <v>43</v>
      </c>
      <c r="C2" s="14" t="s">
        <v>42</v>
      </c>
    </row>
    <row r="3" spans="1:33" x14ac:dyDescent="0.3">
      <c r="A3" s="12" t="s">
        <v>82</v>
      </c>
      <c r="B3" s="12">
        <v>16910</v>
      </c>
      <c r="C3" s="12"/>
    </row>
    <row r="4" spans="1:33" x14ac:dyDescent="0.3">
      <c r="A4" s="12" t="s">
        <v>21</v>
      </c>
      <c r="B4" s="12">
        <v>24000</v>
      </c>
      <c r="C4" s="12"/>
    </row>
    <row r="5" spans="1:33" x14ac:dyDescent="0.3">
      <c r="A5" s="12" t="s">
        <v>22</v>
      </c>
      <c r="B5" s="12">
        <v>40000</v>
      </c>
      <c r="C5" s="12"/>
    </row>
    <row r="6" spans="1:33" x14ac:dyDescent="0.3">
      <c r="A6" s="12" t="s">
        <v>23</v>
      </c>
      <c r="B6" s="12">
        <v>5000</v>
      </c>
      <c r="C6" s="12"/>
    </row>
    <row r="7" spans="1:33" x14ac:dyDescent="0.3">
      <c r="A7" s="12" t="s">
        <v>35</v>
      </c>
      <c r="B7" s="12">
        <v>1800</v>
      </c>
      <c r="C7" s="12"/>
    </row>
    <row r="8" spans="1:33" x14ac:dyDescent="0.3">
      <c r="A8" s="12" t="s">
        <v>24</v>
      </c>
      <c r="B8" s="12">
        <v>2300</v>
      </c>
      <c r="C8" s="12"/>
    </row>
    <row r="9" spans="1:33" x14ac:dyDescent="0.3">
      <c r="A9" s="12" t="s">
        <v>25</v>
      </c>
      <c r="B9" s="12">
        <v>2000</v>
      </c>
      <c r="C9" s="12"/>
    </row>
    <row r="10" spans="1:33" x14ac:dyDescent="0.3">
      <c r="A10" s="12" t="s">
        <v>26</v>
      </c>
      <c r="B10" s="12">
        <v>200</v>
      </c>
      <c r="C10" s="12"/>
    </row>
    <row r="11" spans="1:33" x14ac:dyDescent="0.3">
      <c r="A11" s="27" t="s">
        <v>75</v>
      </c>
      <c r="B11" s="27">
        <v>7000</v>
      </c>
      <c r="C11" s="28">
        <v>2000</v>
      </c>
    </row>
    <row r="12" spans="1:33" x14ac:dyDescent="0.3">
      <c r="A12" s="27" t="s">
        <v>76</v>
      </c>
      <c r="B12" s="27">
        <v>24000</v>
      </c>
      <c r="C12" s="29">
        <v>40000</v>
      </c>
    </row>
    <row r="13" spans="1:33" x14ac:dyDescent="0.3">
      <c r="A13" s="27" t="s">
        <v>77</v>
      </c>
      <c r="B13" s="27">
        <v>81250</v>
      </c>
      <c r="C13" s="29">
        <v>65000</v>
      </c>
    </row>
    <row r="15" spans="1:33" x14ac:dyDescent="0.3">
      <c r="B15" s="31" t="s">
        <v>28</v>
      </c>
      <c r="C15" s="31" t="s">
        <v>27</v>
      </c>
      <c r="D15" s="31" t="s">
        <v>14</v>
      </c>
      <c r="E15" s="31" t="s">
        <v>2</v>
      </c>
      <c r="F15" s="31" t="s">
        <v>15</v>
      </c>
      <c r="G15" s="31" t="s">
        <v>6</v>
      </c>
      <c r="H15" s="31" t="s">
        <v>16</v>
      </c>
      <c r="I15" s="31" t="s">
        <v>17</v>
      </c>
      <c r="J15" s="31" t="s">
        <v>18</v>
      </c>
      <c r="Y15" s="41"/>
      <c r="Z15" s="42" t="s">
        <v>27</v>
      </c>
      <c r="AA15" s="42" t="s">
        <v>14</v>
      </c>
      <c r="AB15" s="42" t="s">
        <v>2</v>
      </c>
      <c r="AC15" s="42" t="s">
        <v>15</v>
      </c>
      <c r="AD15" s="42" t="s">
        <v>6</v>
      </c>
      <c r="AE15" s="42" t="s">
        <v>16</v>
      </c>
      <c r="AF15" s="42" t="s">
        <v>17</v>
      </c>
      <c r="AG15" s="42" t="s">
        <v>18</v>
      </c>
    </row>
    <row r="16" spans="1:33" ht="28.8" x14ac:dyDescent="0.3">
      <c r="A16" s="40" t="s">
        <v>32</v>
      </c>
      <c r="B16" s="31"/>
      <c r="C16" s="39" t="s">
        <v>97</v>
      </c>
      <c r="D16" s="39" t="s">
        <v>98</v>
      </c>
      <c r="E16" s="39" t="s">
        <v>37</v>
      </c>
      <c r="F16" s="39" t="s">
        <v>40</v>
      </c>
      <c r="G16" s="39" t="s">
        <v>38</v>
      </c>
      <c r="H16" s="39" t="s">
        <v>38</v>
      </c>
      <c r="I16" s="39" t="s">
        <v>39</v>
      </c>
      <c r="J16" s="31"/>
      <c r="Y16" s="43" t="s">
        <v>32</v>
      </c>
      <c r="Z16" s="44" t="s">
        <v>97</v>
      </c>
      <c r="AA16" s="44" t="s">
        <v>98</v>
      </c>
      <c r="AB16" s="44" t="s">
        <v>98</v>
      </c>
      <c r="AC16" s="44" t="s">
        <v>40</v>
      </c>
      <c r="AD16" s="44" t="s">
        <v>38</v>
      </c>
      <c r="AE16" s="44" t="s">
        <v>38</v>
      </c>
      <c r="AF16" s="44" t="s">
        <v>99</v>
      </c>
      <c r="AG16" s="45"/>
    </row>
    <row r="17" spans="1:33" x14ac:dyDescent="0.3">
      <c r="A17" s="12" t="s">
        <v>78</v>
      </c>
      <c r="B17" s="32">
        <f>SUM(C17:J17)</f>
        <v>4</v>
      </c>
      <c r="C17" s="32"/>
      <c r="D17" s="32">
        <v>2</v>
      </c>
      <c r="E17" s="32"/>
      <c r="F17" s="32"/>
      <c r="G17" s="32"/>
      <c r="H17" s="32"/>
      <c r="I17" s="32">
        <v>2</v>
      </c>
      <c r="J17" s="32"/>
      <c r="Y17" s="46" t="s">
        <v>100</v>
      </c>
      <c r="Z17" s="47">
        <v>100</v>
      </c>
      <c r="AA17" s="47">
        <v>50</v>
      </c>
      <c r="AB17" s="47">
        <v>100</v>
      </c>
      <c r="AC17" s="47">
        <v>100</v>
      </c>
      <c r="AD17" s="47">
        <v>200</v>
      </c>
      <c r="AE17" s="47">
        <v>300</v>
      </c>
      <c r="AF17" s="47">
        <v>50</v>
      </c>
      <c r="AG17" s="47">
        <v>100</v>
      </c>
    </row>
    <row r="18" spans="1:33" x14ac:dyDescent="0.3">
      <c r="A18" s="12" t="s">
        <v>79</v>
      </c>
      <c r="B18" s="30">
        <f>SUM(C18:J18)</f>
        <v>40000</v>
      </c>
      <c r="C18" s="16">
        <v>3000</v>
      </c>
      <c r="D18" s="16"/>
      <c r="E18" s="16">
        <v>2000</v>
      </c>
      <c r="F18" s="16">
        <v>5000</v>
      </c>
      <c r="G18" s="16">
        <v>10000</v>
      </c>
      <c r="H18" s="16">
        <v>20000</v>
      </c>
      <c r="I18" s="16"/>
      <c r="J18" s="30"/>
    </row>
    <row r="19" spans="1:33" x14ac:dyDescent="0.3">
      <c r="A19" s="27" t="s">
        <v>35</v>
      </c>
      <c r="B19" s="30">
        <f>SUM(C19:J19)</f>
        <v>1800</v>
      </c>
      <c r="C19" s="30">
        <v>100</v>
      </c>
      <c r="D19" s="30">
        <v>500</v>
      </c>
      <c r="E19" s="30"/>
      <c r="F19" s="30">
        <v>200</v>
      </c>
      <c r="G19" s="30">
        <v>300</v>
      </c>
      <c r="H19" s="30">
        <v>200</v>
      </c>
      <c r="I19" s="30">
        <v>500</v>
      </c>
      <c r="J19" s="30"/>
    </row>
    <row r="20" spans="1:33" x14ac:dyDescent="0.3">
      <c r="A20" s="27" t="s">
        <v>24</v>
      </c>
      <c r="B20" s="30">
        <f>+B8</f>
        <v>2300</v>
      </c>
      <c r="C20" s="30">
        <v>500</v>
      </c>
      <c r="D20" s="30"/>
      <c r="E20" s="30"/>
      <c r="F20" s="30"/>
      <c r="G20" s="30"/>
      <c r="H20" s="30"/>
      <c r="I20" s="30">
        <v>1000</v>
      </c>
      <c r="J20" s="12" t="s">
        <v>80</v>
      </c>
      <c r="Y20" s="41"/>
      <c r="Z20" s="42" t="s">
        <v>27</v>
      </c>
      <c r="AA20" s="42" t="s">
        <v>14</v>
      </c>
      <c r="AB20" s="42" t="s">
        <v>2</v>
      </c>
      <c r="AC20" s="42" t="s">
        <v>15</v>
      </c>
      <c r="AD20" s="42" t="s">
        <v>6</v>
      </c>
      <c r="AE20" s="42" t="s">
        <v>16</v>
      </c>
      <c r="AF20" s="42" t="s">
        <v>17</v>
      </c>
      <c r="AG20" s="42" t="s">
        <v>18</v>
      </c>
    </row>
    <row r="21" spans="1:33" x14ac:dyDescent="0.3">
      <c r="A21" s="27" t="s">
        <v>81</v>
      </c>
      <c r="B21" s="33">
        <f>SUM(C21:J21)</f>
        <v>1000</v>
      </c>
      <c r="C21" s="34">
        <v>100</v>
      </c>
      <c r="D21" s="33">
        <v>50</v>
      </c>
      <c r="E21" s="33">
        <v>100</v>
      </c>
      <c r="F21" s="33">
        <v>100</v>
      </c>
      <c r="G21" s="33">
        <v>200</v>
      </c>
      <c r="H21" s="33">
        <v>300</v>
      </c>
      <c r="I21" s="34">
        <v>50</v>
      </c>
      <c r="J21" s="33">
        <v>100</v>
      </c>
      <c r="Y21" s="18" t="s">
        <v>102</v>
      </c>
      <c r="Z21" s="50">
        <v>790</v>
      </c>
      <c r="AA21" s="50">
        <v>1445</v>
      </c>
      <c r="AB21" s="50">
        <v>2890</v>
      </c>
      <c r="AC21" s="50">
        <v>1090</v>
      </c>
      <c r="AD21" s="50">
        <v>1480</v>
      </c>
      <c r="AE21" s="50">
        <v>3470</v>
      </c>
      <c r="AF21" s="50">
        <v>3245</v>
      </c>
      <c r="AG21" s="50">
        <v>2500</v>
      </c>
    </row>
    <row r="22" spans="1:33" x14ac:dyDescent="0.3">
      <c r="A22" s="27" t="s">
        <v>83</v>
      </c>
      <c r="B22" s="30">
        <f>SUM(C22:J22)</f>
        <v>16910</v>
      </c>
      <c r="C22" s="30">
        <v>790</v>
      </c>
      <c r="D22" s="30">
        <v>1445</v>
      </c>
      <c r="E22" s="30">
        <v>2890</v>
      </c>
      <c r="F22" s="30">
        <v>1090</v>
      </c>
      <c r="G22" s="30">
        <v>1480</v>
      </c>
      <c r="H22" s="30">
        <v>3470</v>
      </c>
      <c r="I22" s="30">
        <v>3245</v>
      </c>
      <c r="J22" s="30">
        <v>2500</v>
      </c>
    </row>
    <row r="23" spans="1:33" x14ac:dyDescent="0.3">
      <c r="Y23" s="41"/>
      <c r="Z23" s="42" t="s">
        <v>27</v>
      </c>
      <c r="AA23" s="42" t="s">
        <v>14</v>
      </c>
      <c r="AB23" s="42" t="s">
        <v>2</v>
      </c>
      <c r="AC23" s="42" t="s">
        <v>15</v>
      </c>
      <c r="AD23" s="42" t="s">
        <v>6</v>
      </c>
      <c r="AE23" s="42" t="s">
        <v>16</v>
      </c>
      <c r="AF23" s="42" t="s">
        <v>17</v>
      </c>
    </row>
    <row r="24" spans="1:33" x14ac:dyDescent="0.3">
      <c r="B24" s="5"/>
      <c r="Y24" s="18" t="s">
        <v>22</v>
      </c>
      <c r="Z24" s="51">
        <v>3000</v>
      </c>
      <c r="AA24" s="51"/>
      <c r="AB24" s="51">
        <v>2000</v>
      </c>
      <c r="AC24" s="51">
        <v>5000</v>
      </c>
      <c r="AD24" s="51">
        <v>10000</v>
      </c>
      <c r="AE24" s="51">
        <v>20000</v>
      </c>
      <c r="AF24" s="51"/>
    </row>
    <row r="25" spans="1:33" x14ac:dyDescent="0.3">
      <c r="A25" s="1" t="s">
        <v>84</v>
      </c>
      <c r="B25">
        <v>100000</v>
      </c>
      <c r="C25" t="s">
        <v>42</v>
      </c>
    </row>
    <row r="26" spans="1:33" x14ac:dyDescent="0.3">
      <c r="Z26" s="42" t="s">
        <v>27</v>
      </c>
      <c r="AA26" s="42" t="s">
        <v>14</v>
      </c>
      <c r="AB26" s="42" t="s">
        <v>2</v>
      </c>
      <c r="AC26" s="42" t="s">
        <v>15</v>
      </c>
      <c r="AD26" s="42" t="s">
        <v>6</v>
      </c>
      <c r="AE26" s="42" t="s">
        <v>16</v>
      </c>
      <c r="AF26" s="42" t="s">
        <v>17</v>
      </c>
    </row>
    <row r="27" spans="1:33" x14ac:dyDescent="0.3">
      <c r="A27" s="1" t="s">
        <v>95</v>
      </c>
      <c r="B27" s="38">
        <v>0.4</v>
      </c>
      <c r="C27" t="s">
        <v>86</v>
      </c>
      <c r="Y27" s="12" t="s">
        <v>35</v>
      </c>
      <c r="Z27" s="30">
        <v>100</v>
      </c>
      <c r="AA27" s="30">
        <v>500</v>
      </c>
      <c r="AB27" s="30"/>
      <c r="AC27" s="30">
        <v>200</v>
      </c>
      <c r="AD27" s="30">
        <v>300</v>
      </c>
      <c r="AE27" s="30">
        <v>200</v>
      </c>
      <c r="AF27" s="30">
        <v>500</v>
      </c>
    </row>
    <row r="28" spans="1:33" x14ac:dyDescent="0.3">
      <c r="B28" s="38">
        <v>0.6</v>
      </c>
      <c r="C28" t="s">
        <v>85</v>
      </c>
    </row>
    <row r="29" spans="1:33" x14ac:dyDescent="0.3">
      <c r="B29" s="38"/>
    </row>
    <row r="30" spans="1:33" x14ac:dyDescent="0.3">
      <c r="A30" s="1" t="s">
        <v>90</v>
      </c>
      <c r="B30" s="38"/>
    </row>
    <row r="31" spans="1:33" x14ac:dyDescent="0.3">
      <c r="A31" t="s">
        <v>57</v>
      </c>
      <c r="B31" s="38">
        <v>0.4</v>
      </c>
      <c r="C31" t="s">
        <v>96</v>
      </c>
    </row>
    <row r="32" spans="1:33" x14ac:dyDescent="0.3">
      <c r="A32" t="s">
        <v>40</v>
      </c>
      <c r="B32">
        <v>800</v>
      </c>
      <c r="C32" t="s">
        <v>40</v>
      </c>
    </row>
    <row r="34" spans="1:4" x14ac:dyDescent="0.3">
      <c r="A34" s="1" t="s">
        <v>87</v>
      </c>
    </row>
    <row r="35" spans="1:4" x14ac:dyDescent="0.3">
      <c r="A35" t="s">
        <v>57</v>
      </c>
      <c r="B35" s="38">
        <v>0.6</v>
      </c>
      <c r="C35" t="s">
        <v>96</v>
      </c>
    </row>
    <row r="36" spans="1:4" x14ac:dyDescent="0.3">
      <c r="A36" t="s">
        <v>88</v>
      </c>
      <c r="B36">
        <v>6000</v>
      </c>
      <c r="C36" t="s">
        <v>89</v>
      </c>
    </row>
    <row r="37" spans="1:4" x14ac:dyDescent="0.3">
      <c r="A37" t="s">
        <v>91</v>
      </c>
      <c r="B37">
        <v>1000</v>
      </c>
      <c r="C37" t="s">
        <v>38</v>
      </c>
    </row>
    <row r="39" spans="1:4" x14ac:dyDescent="0.3">
      <c r="A39" s="1" t="s">
        <v>9</v>
      </c>
    </row>
    <row r="40" spans="1:4" x14ac:dyDescent="0.3">
      <c r="A40" t="s">
        <v>60</v>
      </c>
      <c r="B40">
        <v>7000</v>
      </c>
      <c r="C40" t="s">
        <v>89</v>
      </c>
    </row>
    <row r="41" spans="1:4" x14ac:dyDescent="0.3">
      <c r="A41" t="s">
        <v>92</v>
      </c>
      <c r="B41">
        <v>2000</v>
      </c>
    </row>
    <row r="42" spans="1:4" x14ac:dyDescent="0.3">
      <c r="A42" t="s">
        <v>93</v>
      </c>
      <c r="B42">
        <v>70000</v>
      </c>
      <c r="C42" t="s">
        <v>94</v>
      </c>
    </row>
    <row r="44" spans="1:4" x14ac:dyDescent="0.3">
      <c r="A44" s="1" t="s">
        <v>104</v>
      </c>
    </row>
    <row r="45" spans="1:4" x14ac:dyDescent="0.3">
      <c r="A45" s="41"/>
      <c r="B45" s="42" t="s">
        <v>15</v>
      </c>
      <c r="C45" s="42" t="s">
        <v>6</v>
      </c>
      <c r="D45" s="42" t="s">
        <v>16</v>
      </c>
    </row>
    <row r="46" spans="1:4" x14ac:dyDescent="0.3">
      <c r="A46" s="18" t="s">
        <v>105</v>
      </c>
      <c r="B46" s="53">
        <v>850</v>
      </c>
      <c r="C46" s="54">
        <v>1000</v>
      </c>
      <c r="D46" s="54">
        <v>1800</v>
      </c>
    </row>
    <row r="47" spans="1:4" x14ac:dyDescent="0.3">
      <c r="A47" s="18" t="s">
        <v>106</v>
      </c>
      <c r="B47" s="55">
        <v>45000</v>
      </c>
      <c r="C47" s="56">
        <v>6500</v>
      </c>
      <c r="D47" s="55">
        <v>60000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opLeftCell="D1" workbookViewId="0">
      <selection activeCell="C17" sqref="C17"/>
    </sheetView>
  </sheetViews>
  <sheetFormatPr baseColWidth="10" defaultRowHeight="14.4" x14ac:dyDescent="0.3"/>
  <cols>
    <col min="1" max="1" width="18" customWidth="1"/>
  </cols>
  <sheetData>
    <row r="1" spans="1:21" x14ac:dyDescent="0.3">
      <c r="A1" s="1" t="s">
        <v>0</v>
      </c>
    </row>
    <row r="4" spans="1:21" ht="27.75" customHeight="1" x14ac:dyDescent="0.3">
      <c r="H4" s="58" t="s">
        <v>3</v>
      </c>
      <c r="I4" s="58"/>
      <c r="K4" s="59" t="s">
        <v>5</v>
      </c>
      <c r="L4" s="59"/>
      <c r="N4" s="58" t="s">
        <v>7</v>
      </c>
      <c r="O4" s="58"/>
    </row>
    <row r="5" spans="1:21" x14ac:dyDescent="0.3">
      <c r="H5" s="2"/>
      <c r="I5" s="3"/>
      <c r="K5" s="3"/>
      <c r="L5" s="6"/>
      <c r="N5" s="2"/>
      <c r="O5" s="3"/>
    </row>
    <row r="6" spans="1:21" x14ac:dyDescent="0.3">
      <c r="I6" s="4"/>
      <c r="K6" s="4"/>
      <c r="L6" s="7"/>
      <c r="O6" s="4"/>
    </row>
    <row r="7" spans="1:21" x14ac:dyDescent="0.3">
      <c r="H7">
        <v>40000</v>
      </c>
      <c r="I7" s="4">
        <v>40000</v>
      </c>
      <c r="K7" s="4"/>
      <c r="L7" s="7"/>
      <c r="N7">
        <v>40000</v>
      </c>
      <c r="O7" s="4">
        <v>40000</v>
      </c>
      <c r="Q7" s="5" t="s">
        <v>11</v>
      </c>
    </row>
    <row r="8" spans="1:21" x14ac:dyDescent="0.3">
      <c r="I8" s="4"/>
      <c r="K8" s="4"/>
      <c r="L8" s="7"/>
      <c r="O8" s="4"/>
    </row>
    <row r="9" spans="1:21" x14ac:dyDescent="0.3">
      <c r="B9" s="57" t="s">
        <v>1</v>
      </c>
      <c r="C9" s="57"/>
      <c r="E9" s="57" t="s">
        <v>2</v>
      </c>
      <c r="F9" s="57"/>
      <c r="I9" s="4"/>
      <c r="K9" s="8"/>
      <c r="L9" s="9"/>
      <c r="O9" s="4"/>
    </row>
    <row r="10" spans="1:21" x14ac:dyDescent="0.3">
      <c r="B10" s="2"/>
      <c r="C10" s="3"/>
      <c r="E10" s="3"/>
      <c r="F10" s="6"/>
    </row>
    <row r="11" spans="1:21" x14ac:dyDescent="0.3">
      <c r="C11" s="4"/>
      <c r="E11" s="4"/>
      <c r="F11" s="7"/>
    </row>
    <row r="12" spans="1:21" x14ac:dyDescent="0.3">
      <c r="A12" t="s">
        <v>37</v>
      </c>
      <c r="B12">
        <v>100000</v>
      </c>
      <c r="C12" s="4">
        <v>100000</v>
      </c>
      <c r="E12" s="4"/>
      <c r="F12" s="7"/>
    </row>
    <row r="13" spans="1:21" x14ac:dyDescent="0.3">
      <c r="C13" s="4"/>
      <c r="E13" s="4"/>
      <c r="F13" s="7"/>
      <c r="N13" s="1" t="s">
        <v>12</v>
      </c>
    </row>
    <row r="14" spans="1:21" x14ac:dyDescent="0.3">
      <c r="C14" s="4"/>
      <c r="E14" s="4"/>
      <c r="F14" s="7"/>
      <c r="H14" s="57" t="s">
        <v>4</v>
      </c>
      <c r="I14" s="57"/>
      <c r="K14" s="57" t="s">
        <v>6</v>
      </c>
      <c r="L14" s="57"/>
      <c r="N14" s="57" t="s">
        <v>8</v>
      </c>
      <c r="O14" s="57"/>
      <c r="Q14" s="57" t="s">
        <v>9</v>
      </c>
      <c r="R14" s="57"/>
      <c r="T14" s="57" t="s">
        <v>10</v>
      </c>
      <c r="U14" s="57"/>
    </row>
    <row r="15" spans="1:21" x14ac:dyDescent="0.3">
      <c r="C15" s="4"/>
      <c r="E15" s="8"/>
      <c r="F15" s="9"/>
      <c r="H15" s="2"/>
      <c r="I15" s="3"/>
      <c r="K15" s="3"/>
      <c r="L15" s="6"/>
      <c r="N15" s="2">
        <v>2000</v>
      </c>
      <c r="O15" s="3"/>
      <c r="Q15" s="3"/>
      <c r="R15" s="6"/>
      <c r="T15" s="2"/>
      <c r="U15" s="3"/>
    </row>
    <row r="16" spans="1:21" x14ac:dyDescent="0.3">
      <c r="I16" s="4"/>
      <c r="K16" s="4"/>
      <c r="L16" s="7"/>
      <c r="O16" s="4"/>
      <c r="Q16" s="4"/>
      <c r="R16" s="7"/>
      <c r="U16" s="4"/>
    </row>
    <row r="17" spans="8:21" x14ac:dyDescent="0.3">
      <c r="H17">
        <v>60000</v>
      </c>
      <c r="I17" s="4">
        <v>60000</v>
      </c>
      <c r="K17" s="4"/>
      <c r="L17" s="7"/>
      <c r="N17">
        <v>6000</v>
      </c>
      <c r="O17" s="4">
        <v>7000</v>
      </c>
      <c r="Q17" s="4"/>
      <c r="R17" s="7"/>
      <c r="T17">
        <v>70000</v>
      </c>
      <c r="U17" s="4">
        <v>65000</v>
      </c>
    </row>
    <row r="18" spans="8:21" x14ac:dyDescent="0.3">
      <c r="I18" s="4"/>
      <c r="K18" s="4"/>
      <c r="L18" s="7"/>
      <c r="O18" s="4"/>
      <c r="Q18" s="4"/>
      <c r="R18" s="7"/>
      <c r="U18" s="4"/>
    </row>
    <row r="19" spans="8:21" x14ac:dyDescent="0.3">
      <c r="I19" s="4"/>
      <c r="K19" s="8"/>
      <c r="L19" s="9"/>
      <c r="O19" s="4"/>
      <c r="Q19" s="8"/>
      <c r="R19" s="9"/>
      <c r="U19" s="4">
        <v>5000</v>
      </c>
    </row>
  </sheetData>
  <mergeCells count="10">
    <mergeCell ref="N14:O14"/>
    <mergeCell ref="N4:O4"/>
    <mergeCell ref="Q14:R14"/>
    <mergeCell ref="T14:U14"/>
    <mergeCell ref="B9:C9"/>
    <mergeCell ref="E9:F9"/>
    <mergeCell ref="H4:I4"/>
    <mergeCell ref="H14:I14"/>
    <mergeCell ref="K4:L4"/>
    <mergeCell ref="K14:L1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workbookViewId="0">
      <selection activeCell="D67" sqref="D67"/>
    </sheetView>
  </sheetViews>
  <sheetFormatPr baseColWidth="10" defaultRowHeight="14.4" x14ac:dyDescent="0.3"/>
  <cols>
    <col min="1" max="1" width="3.88671875" customWidth="1"/>
    <col min="2" max="2" width="31.5546875" customWidth="1"/>
    <col min="3" max="3" width="23.109375" customWidth="1"/>
    <col min="4" max="10" width="21.44140625" customWidth="1"/>
    <col min="11" max="11" width="16.6640625" customWidth="1"/>
  </cols>
  <sheetData>
    <row r="1" spans="1:11" x14ac:dyDescent="0.3">
      <c r="A1" s="60" t="s">
        <v>13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3" spans="1:11" x14ac:dyDescent="0.3">
      <c r="B3" s="10" t="s">
        <v>19</v>
      </c>
      <c r="C3" s="11" t="s">
        <v>28</v>
      </c>
      <c r="D3" s="11" t="s">
        <v>27</v>
      </c>
      <c r="E3" s="11" t="s">
        <v>14</v>
      </c>
      <c r="F3" s="11" t="s">
        <v>2</v>
      </c>
      <c r="G3" s="11" t="s">
        <v>15</v>
      </c>
      <c r="H3" s="11" t="s">
        <v>6</v>
      </c>
      <c r="I3" s="11" t="s">
        <v>16</v>
      </c>
      <c r="J3" s="11" t="s">
        <v>17</v>
      </c>
      <c r="K3" s="11" t="s">
        <v>18</v>
      </c>
    </row>
    <row r="4" spans="1:11" x14ac:dyDescent="0.3">
      <c r="B4" s="12" t="s">
        <v>20</v>
      </c>
      <c r="C4" s="16">
        <f t="shared" ref="C4:C6" si="0">SUM(D4:K4)</f>
        <v>16910</v>
      </c>
      <c r="D4" s="16">
        <v>790</v>
      </c>
      <c r="E4" s="16">
        <v>1445</v>
      </c>
      <c r="F4" s="16">
        <v>2890</v>
      </c>
      <c r="G4" s="16">
        <v>1090</v>
      </c>
      <c r="H4" s="16">
        <v>1480</v>
      </c>
      <c r="I4" s="16">
        <v>3470</v>
      </c>
      <c r="J4" s="16">
        <v>3245</v>
      </c>
      <c r="K4" s="12">
        <v>2500</v>
      </c>
    </row>
    <row r="5" spans="1:11" x14ac:dyDescent="0.3">
      <c r="B5" s="12" t="s">
        <v>21</v>
      </c>
      <c r="C5" s="16">
        <f t="shared" si="0"/>
        <v>24000</v>
      </c>
      <c r="D5" s="16"/>
      <c r="E5" s="16">
        <v>12000</v>
      </c>
      <c r="F5" s="16"/>
      <c r="G5" s="16"/>
      <c r="H5" s="16"/>
      <c r="I5" s="16"/>
      <c r="J5" s="16">
        <v>12000</v>
      </c>
      <c r="K5" s="12"/>
    </row>
    <row r="6" spans="1:11" x14ac:dyDescent="0.3">
      <c r="B6" s="12" t="s">
        <v>22</v>
      </c>
      <c r="C6" s="16">
        <f t="shared" si="0"/>
        <v>40000</v>
      </c>
      <c r="D6" s="16">
        <v>3000</v>
      </c>
      <c r="E6" s="16"/>
      <c r="F6" s="16">
        <v>2000</v>
      </c>
      <c r="G6" s="16">
        <v>5000</v>
      </c>
      <c r="H6" s="16">
        <v>10000</v>
      </c>
      <c r="I6" s="16">
        <v>20000</v>
      </c>
      <c r="J6" s="16"/>
      <c r="K6" s="12"/>
    </row>
    <row r="7" spans="1:11" x14ac:dyDescent="0.3">
      <c r="B7" s="12" t="s">
        <v>23</v>
      </c>
      <c r="C7" s="16">
        <f t="shared" ref="C7:C9" si="1">SUM(D7:K7)</f>
        <v>5000</v>
      </c>
      <c r="D7" s="16"/>
      <c r="E7" s="16"/>
      <c r="F7" s="16"/>
      <c r="G7" s="16"/>
      <c r="H7" s="16"/>
      <c r="I7" s="16">
        <v>5000</v>
      </c>
      <c r="J7" s="16"/>
      <c r="K7" s="12"/>
    </row>
    <row r="8" spans="1:11" x14ac:dyDescent="0.3">
      <c r="B8" s="12" t="s">
        <v>35</v>
      </c>
      <c r="C8" s="16">
        <f t="shared" si="1"/>
        <v>1800</v>
      </c>
      <c r="D8" s="16">
        <v>100</v>
      </c>
      <c r="E8" s="16">
        <v>500</v>
      </c>
      <c r="F8" s="16"/>
      <c r="G8" s="16">
        <v>200</v>
      </c>
      <c r="H8" s="16">
        <v>300</v>
      </c>
      <c r="I8" s="16">
        <v>200</v>
      </c>
      <c r="J8" s="16">
        <v>500</v>
      </c>
      <c r="K8" s="12"/>
    </row>
    <row r="9" spans="1:11" x14ac:dyDescent="0.3">
      <c r="B9" s="12" t="s">
        <v>24</v>
      </c>
      <c r="C9" s="16">
        <f t="shared" si="1"/>
        <v>2300</v>
      </c>
      <c r="D9" s="16">
        <v>500</v>
      </c>
      <c r="E9" s="16"/>
      <c r="F9" s="16"/>
      <c r="G9" s="16"/>
      <c r="H9" s="16"/>
      <c r="I9" s="16"/>
      <c r="J9" s="16">
        <v>1000</v>
      </c>
      <c r="K9" s="12">
        <v>800</v>
      </c>
    </row>
    <row r="10" spans="1:11" x14ac:dyDescent="0.3">
      <c r="B10" s="12" t="s">
        <v>25</v>
      </c>
      <c r="C10" s="16">
        <f>+'Datos de entrada'!B9</f>
        <v>2000</v>
      </c>
      <c r="D10" s="16">
        <f>+$C$10/'Datos de entrada'!$B$21*'Datos de entrada'!C21</f>
        <v>200</v>
      </c>
      <c r="E10" s="16">
        <f>+$C$10/'Datos de entrada'!$B$21*'Datos de entrada'!D21</f>
        <v>100</v>
      </c>
      <c r="F10" s="16">
        <f>+$C$10/'Datos de entrada'!$B$21*'Datos de entrada'!E21</f>
        <v>200</v>
      </c>
      <c r="G10" s="16">
        <f>+$C$10/'Datos de entrada'!$B$21*'Datos de entrada'!F21</f>
        <v>200</v>
      </c>
      <c r="H10" s="16">
        <f>+$C$10/'Datos de entrada'!$B$21*'Datos de entrada'!G21</f>
        <v>400</v>
      </c>
      <c r="I10" s="16">
        <f>+$C$10/'Datos de entrada'!$B$21*'Datos de entrada'!H21</f>
        <v>600</v>
      </c>
      <c r="J10" s="16">
        <f>+$C$10/'Datos de entrada'!$B$21*'Datos de entrada'!I21</f>
        <v>100</v>
      </c>
      <c r="K10" s="12">
        <f>+$C$10/'Datos de entrada'!$B$21*'Datos de entrada'!J21</f>
        <v>200</v>
      </c>
    </row>
    <row r="11" spans="1:11" x14ac:dyDescent="0.3">
      <c r="B11" s="12" t="s">
        <v>26</v>
      </c>
      <c r="C11" s="16">
        <f>+'Datos de entrada'!B10</f>
        <v>200</v>
      </c>
      <c r="D11" s="16">
        <f>+$C$11/'Datos de entrada'!$B$21*'Datos de entrada'!C21</f>
        <v>20</v>
      </c>
      <c r="E11" s="16">
        <f>+$C$11/'Datos de entrada'!$B$21*'Datos de entrada'!D21</f>
        <v>10</v>
      </c>
      <c r="F11" s="16">
        <f>+$C$11/'Datos de entrada'!$B$21*'Datos de entrada'!E21</f>
        <v>20</v>
      </c>
      <c r="G11" s="16">
        <f>+$C$11/'Datos de entrada'!$B$21*'Datos de entrada'!F21</f>
        <v>20</v>
      </c>
      <c r="H11" s="16">
        <f>+$C$11/'Datos de entrada'!$B$21*'Datos de entrada'!G21</f>
        <v>40</v>
      </c>
      <c r="I11" s="16">
        <f>+$C$11/'Datos de entrada'!$B$21*'Datos de entrada'!H21</f>
        <v>60</v>
      </c>
      <c r="J11" s="16">
        <f>+$C$11/'Datos de entrada'!$B$21*'Datos de entrada'!I21</f>
        <v>10</v>
      </c>
      <c r="K11" s="12">
        <f>+$C$11/'Datos de entrada'!$B$21*'Datos de entrada'!J21</f>
        <v>20</v>
      </c>
    </row>
    <row r="12" spans="1:11" x14ac:dyDescent="0.3">
      <c r="B12" s="15" t="s">
        <v>29</v>
      </c>
      <c r="C12" s="36">
        <f>SUM(C4:C11)</f>
        <v>92210</v>
      </c>
      <c r="D12" s="36">
        <f t="shared" ref="D12:K12" si="2">SUM(D4:D11)</f>
        <v>4610</v>
      </c>
      <c r="E12" s="36">
        <f t="shared" si="2"/>
        <v>14055</v>
      </c>
      <c r="F12" s="36">
        <f t="shared" si="2"/>
        <v>5110</v>
      </c>
      <c r="G12" s="36">
        <f t="shared" si="2"/>
        <v>6510</v>
      </c>
      <c r="H12" s="36">
        <f t="shared" si="2"/>
        <v>12220</v>
      </c>
      <c r="I12" s="36">
        <f t="shared" si="2"/>
        <v>29330</v>
      </c>
      <c r="J12" s="36">
        <f t="shared" si="2"/>
        <v>16855</v>
      </c>
      <c r="K12" s="15">
        <f t="shared" si="2"/>
        <v>3520</v>
      </c>
    </row>
    <row r="13" spans="1:11" x14ac:dyDescent="0.3">
      <c r="B13" s="12" t="s">
        <v>30</v>
      </c>
      <c r="C13" s="16"/>
      <c r="D13" s="16">
        <f>SUM(E13:K13)</f>
        <v>4610</v>
      </c>
      <c r="E13" s="16"/>
      <c r="F13" s="16"/>
      <c r="G13" s="16">
        <f>4000*D17</f>
        <v>2048.8888888888891</v>
      </c>
      <c r="H13" s="16"/>
      <c r="I13" s="16">
        <f>5000*D17</f>
        <v>2561.1111111111113</v>
      </c>
      <c r="J13" s="16"/>
      <c r="K13" s="12"/>
    </row>
    <row r="14" spans="1:11" x14ac:dyDescent="0.3">
      <c r="B14" s="15" t="s">
        <v>31</v>
      </c>
      <c r="C14" s="36"/>
      <c r="D14" s="36">
        <f>+D12-D13</f>
        <v>0</v>
      </c>
      <c r="E14" s="36">
        <f t="shared" ref="E14:K14" si="3">+E12+E13</f>
        <v>14055</v>
      </c>
      <c r="F14" s="36">
        <f t="shared" si="3"/>
        <v>5110</v>
      </c>
      <c r="G14" s="36">
        <f t="shared" si="3"/>
        <v>8558.8888888888887</v>
      </c>
      <c r="H14" s="36">
        <f t="shared" si="3"/>
        <v>12220</v>
      </c>
      <c r="I14" s="36">
        <f t="shared" si="3"/>
        <v>31891.111111111109</v>
      </c>
      <c r="J14" s="36">
        <f t="shared" si="3"/>
        <v>16855</v>
      </c>
      <c r="K14" s="15">
        <f t="shared" si="3"/>
        <v>3520</v>
      </c>
    </row>
    <row r="15" spans="1:11" x14ac:dyDescent="0.3">
      <c r="B15" s="12" t="s">
        <v>32</v>
      </c>
      <c r="C15" s="16"/>
      <c r="D15" s="37" t="s">
        <v>36</v>
      </c>
      <c r="E15" s="37" t="s">
        <v>37</v>
      </c>
      <c r="F15" s="37" t="s">
        <v>37</v>
      </c>
      <c r="G15" s="37" t="s">
        <v>40</v>
      </c>
      <c r="H15" s="37" t="s">
        <v>38</v>
      </c>
      <c r="I15" s="37" t="s">
        <v>38</v>
      </c>
      <c r="J15" s="37" t="s">
        <v>39</v>
      </c>
      <c r="K15" s="17"/>
    </row>
    <row r="16" spans="1:11" x14ac:dyDescent="0.3">
      <c r="B16" s="13" t="s">
        <v>33</v>
      </c>
      <c r="C16" s="16"/>
      <c r="D16" s="16">
        <v>9000</v>
      </c>
      <c r="E16" s="16">
        <v>100000</v>
      </c>
      <c r="F16" s="16">
        <f>+E16</f>
        <v>100000</v>
      </c>
      <c r="G16" s="16">
        <v>800</v>
      </c>
      <c r="H16" s="16">
        <v>1000</v>
      </c>
      <c r="I16" s="16">
        <v>2000</v>
      </c>
      <c r="J16" s="16">
        <f>+'Cadena de valor'!O7+'Cadena de valor'!U17</f>
        <v>105000</v>
      </c>
      <c r="K16" s="17"/>
    </row>
    <row r="17" spans="2:11" x14ac:dyDescent="0.3">
      <c r="B17" s="12" t="s">
        <v>34</v>
      </c>
      <c r="C17" s="16"/>
      <c r="D17" s="16">
        <f>+D12/D16</f>
        <v>0.51222222222222225</v>
      </c>
      <c r="E17" s="16">
        <f>+E14/E16</f>
        <v>0.14055000000000001</v>
      </c>
      <c r="F17" s="16">
        <f t="shared" ref="F17:J17" si="4">+F14/F16</f>
        <v>5.11E-2</v>
      </c>
      <c r="G17" s="16">
        <f t="shared" si="4"/>
        <v>10.698611111111111</v>
      </c>
      <c r="H17" s="16">
        <f t="shared" si="4"/>
        <v>12.22</v>
      </c>
      <c r="I17" s="16">
        <f t="shared" si="4"/>
        <v>15.945555555555554</v>
      </c>
      <c r="J17" s="16">
        <f t="shared" si="4"/>
        <v>0.16052380952380951</v>
      </c>
      <c r="K17" s="17"/>
    </row>
    <row r="19" spans="2:11" x14ac:dyDescent="0.3">
      <c r="B19" s="23" t="s">
        <v>41</v>
      </c>
      <c r="C19" s="24"/>
    </row>
    <row r="20" spans="2:11" x14ac:dyDescent="0.3">
      <c r="C20" s="14" t="s">
        <v>42</v>
      </c>
      <c r="D20" s="14" t="s">
        <v>43</v>
      </c>
      <c r="F20" s="20" t="s">
        <v>58</v>
      </c>
    </row>
    <row r="21" spans="2:11" x14ac:dyDescent="0.3">
      <c r="B21" s="12" t="s">
        <v>14</v>
      </c>
      <c r="C21" s="16">
        <f>+'Cadena de valor'!H7</f>
        <v>40000</v>
      </c>
      <c r="D21" s="16">
        <f>+C21*E17</f>
        <v>5622</v>
      </c>
      <c r="G21" s="14" t="s">
        <v>42</v>
      </c>
      <c r="H21" s="14" t="s">
        <v>49</v>
      </c>
      <c r="I21" s="14" t="s">
        <v>50</v>
      </c>
    </row>
    <row r="22" spans="2:11" x14ac:dyDescent="0.3">
      <c r="B22" s="12" t="s">
        <v>2</v>
      </c>
      <c r="C22" s="16">
        <f>+'Cadena de valor'!I7</f>
        <v>40000</v>
      </c>
      <c r="D22" s="16">
        <f>+C22*F17</f>
        <v>2044</v>
      </c>
      <c r="F22" s="12" t="s">
        <v>51</v>
      </c>
      <c r="G22" s="12"/>
      <c r="H22" s="12"/>
      <c r="I22" s="12"/>
    </row>
    <row r="23" spans="2:11" x14ac:dyDescent="0.3">
      <c r="B23" s="12" t="s">
        <v>5</v>
      </c>
      <c r="C23" s="16" t="s">
        <v>45</v>
      </c>
      <c r="D23" s="16">
        <f>+G14</f>
        <v>8558.8888888888887</v>
      </c>
      <c r="F23" s="12" t="s">
        <v>52</v>
      </c>
      <c r="G23" s="16">
        <f>+C22</f>
        <v>40000</v>
      </c>
      <c r="H23" s="16">
        <f>+I23/G23</f>
        <v>0.40562222222222222</v>
      </c>
      <c r="I23" s="16">
        <f>+D24</f>
        <v>16224.888888888889</v>
      </c>
    </row>
    <row r="24" spans="2:11" x14ac:dyDescent="0.3">
      <c r="B24" s="15" t="s">
        <v>28</v>
      </c>
      <c r="C24" s="36"/>
      <c r="D24" s="36">
        <f>SUM(D21:D23)</f>
        <v>16224.888888888889</v>
      </c>
      <c r="F24" s="12" t="s">
        <v>53</v>
      </c>
      <c r="G24" s="16">
        <f>+'Cadena de valor'!O7</f>
        <v>40000</v>
      </c>
      <c r="H24" s="16">
        <f>+H23</f>
        <v>0.40562222222222222</v>
      </c>
      <c r="I24" s="16">
        <f>+G24*H24</f>
        <v>16224.888888888889</v>
      </c>
    </row>
    <row r="25" spans="2:11" x14ac:dyDescent="0.3">
      <c r="B25" s="19" t="s">
        <v>44</v>
      </c>
      <c r="C25" s="48"/>
      <c r="D25" s="16">
        <f>+D24/C21</f>
        <v>0.40562222222222222</v>
      </c>
      <c r="F25" s="12" t="s">
        <v>54</v>
      </c>
      <c r="G25" s="12"/>
      <c r="H25" s="12"/>
      <c r="I25" s="12"/>
    </row>
    <row r="27" spans="2:11" x14ac:dyDescent="0.3">
      <c r="B27" s="23" t="s">
        <v>46</v>
      </c>
      <c r="C27" s="24"/>
    </row>
    <row r="29" spans="2:11" x14ac:dyDescent="0.3">
      <c r="B29" s="20" t="s">
        <v>47</v>
      </c>
      <c r="F29" s="20" t="s">
        <v>48</v>
      </c>
    </row>
    <row r="30" spans="2:11" x14ac:dyDescent="0.3">
      <c r="C30" s="14" t="s">
        <v>42</v>
      </c>
      <c r="D30" s="14" t="s">
        <v>43</v>
      </c>
      <c r="G30" s="14" t="s">
        <v>42</v>
      </c>
      <c r="H30" s="14" t="s">
        <v>49</v>
      </c>
      <c r="I30" s="14" t="s">
        <v>50</v>
      </c>
    </row>
    <row r="31" spans="2:11" x14ac:dyDescent="0.3">
      <c r="B31" s="12" t="s">
        <v>14</v>
      </c>
      <c r="C31" s="16">
        <f>+'Cadena de valor'!H17</f>
        <v>60000</v>
      </c>
      <c r="D31" s="16">
        <f>+C31*E17</f>
        <v>8433</v>
      </c>
      <c r="F31" s="12" t="s">
        <v>51</v>
      </c>
      <c r="G31" s="12"/>
      <c r="H31" s="12"/>
      <c r="I31" s="12"/>
    </row>
    <row r="32" spans="2:11" x14ac:dyDescent="0.3">
      <c r="B32" s="12" t="s">
        <v>2</v>
      </c>
      <c r="C32" s="16">
        <f>+'Cadena de valor'!H17</f>
        <v>60000</v>
      </c>
      <c r="D32" s="16">
        <f>+C32*F17</f>
        <v>3066</v>
      </c>
      <c r="F32" s="12" t="s">
        <v>52</v>
      </c>
      <c r="G32" s="16">
        <f>+C31</f>
        <v>60000</v>
      </c>
      <c r="H32" s="16">
        <f>+I32/G32</f>
        <v>0.19164999999999999</v>
      </c>
      <c r="I32" s="16">
        <f>+D33</f>
        <v>11499</v>
      </c>
    </row>
    <row r="33" spans="2:9" x14ac:dyDescent="0.3">
      <c r="B33" s="15" t="s">
        <v>28</v>
      </c>
      <c r="C33" s="36"/>
      <c r="D33" s="36">
        <f>SUM(D30:D32)</f>
        <v>11499</v>
      </c>
      <c r="F33" s="12" t="s">
        <v>53</v>
      </c>
      <c r="G33" s="16">
        <f>+C32</f>
        <v>60000</v>
      </c>
      <c r="H33" s="16">
        <f>+H32</f>
        <v>0.19164999999999999</v>
      </c>
      <c r="I33" s="16">
        <f>+G33*H33</f>
        <v>11499</v>
      </c>
    </row>
    <row r="34" spans="2:9" x14ac:dyDescent="0.3">
      <c r="F34" s="12" t="s">
        <v>54</v>
      </c>
      <c r="G34" s="12"/>
      <c r="H34" s="12"/>
      <c r="I34" s="12"/>
    </row>
    <row r="35" spans="2:9" x14ac:dyDescent="0.3">
      <c r="F35" s="21"/>
      <c r="G35" s="21"/>
      <c r="H35" s="21"/>
      <c r="I35" s="21"/>
    </row>
    <row r="37" spans="2:9" x14ac:dyDescent="0.3">
      <c r="B37" s="20" t="s">
        <v>55</v>
      </c>
      <c r="F37" s="20" t="s">
        <v>56</v>
      </c>
    </row>
    <row r="38" spans="2:9" x14ac:dyDescent="0.3">
      <c r="C38" s="14" t="s">
        <v>43</v>
      </c>
      <c r="G38" s="14" t="s">
        <v>42</v>
      </c>
      <c r="H38" s="14" t="s">
        <v>49</v>
      </c>
      <c r="I38" s="14" t="s">
        <v>50</v>
      </c>
    </row>
    <row r="39" spans="2:9" x14ac:dyDescent="0.3">
      <c r="B39" s="12" t="s">
        <v>57</v>
      </c>
      <c r="C39" s="16">
        <f>+I33</f>
        <v>11499</v>
      </c>
      <c r="F39" s="12" t="s">
        <v>51</v>
      </c>
      <c r="G39" s="16">
        <f>+'Cadena de valor'!N15</f>
        <v>2000</v>
      </c>
      <c r="H39" s="16">
        <v>3.5</v>
      </c>
      <c r="I39" s="16">
        <f>+G39*H39</f>
        <v>7000</v>
      </c>
    </row>
    <row r="40" spans="2:9" x14ac:dyDescent="0.3">
      <c r="B40" s="12" t="s">
        <v>55</v>
      </c>
      <c r="C40" s="16">
        <f>+H14</f>
        <v>12220</v>
      </c>
      <c r="F40" s="12" t="s">
        <v>52</v>
      </c>
      <c r="G40" s="16">
        <f>+'Cadena de valor'!N17</f>
        <v>6000</v>
      </c>
      <c r="H40" s="16">
        <f>+I40/G40</f>
        <v>3.9531666666666667</v>
      </c>
      <c r="I40" s="16">
        <f>+C41</f>
        <v>23719</v>
      </c>
    </row>
    <row r="41" spans="2:9" x14ac:dyDescent="0.3">
      <c r="B41" s="15" t="s">
        <v>63</v>
      </c>
      <c r="C41" s="36">
        <f>+C39+C40</f>
        <v>23719</v>
      </c>
      <c r="F41" s="12" t="s">
        <v>53</v>
      </c>
      <c r="G41" s="16">
        <f>+'Cadena de valor'!O17</f>
        <v>7000</v>
      </c>
      <c r="H41" s="16">
        <f>+(I39+I40)/(G39+G40)</f>
        <v>3.8398750000000001</v>
      </c>
      <c r="I41" s="16">
        <f>+G41*H41</f>
        <v>26879.125</v>
      </c>
    </row>
    <row r="42" spans="2:9" x14ac:dyDescent="0.3">
      <c r="F42" s="12" t="s">
        <v>54</v>
      </c>
      <c r="G42" s="16">
        <f>+G39+G40-G41</f>
        <v>1000</v>
      </c>
      <c r="H42" s="16">
        <f>+I42/G42</f>
        <v>3.8398750000000001</v>
      </c>
      <c r="I42" s="16">
        <f>+I39+I40-I41</f>
        <v>3839.875</v>
      </c>
    </row>
    <row r="44" spans="2:9" x14ac:dyDescent="0.3">
      <c r="B44" s="20" t="s">
        <v>59</v>
      </c>
    </row>
    <row r="45" spans="2:9" x14ac:dyDescent="0.3">
      <c r="F45" s="20" t="s">
        <v>64</v>
      </c>
    </row>
    <row r="46" spans="2:9" x14ac:dyDescent="0.3">
      <c r="C46" s="22" t="s">
        <v>43</v>
      </c>
      <c r="G46" s="14" t="s">
        <v>42</v>
      </c>
      <c r="H46" s="14" t="s">
        <v>49</v>
      </c>
      <c r="I46" s="14" t="s">
        <v>50</v>
      </c>
    </row>
    <row r="47" spans="2:9" x14ac:dyDescent="0.3">
      <c r="B47" s="12" t="s">
        <v>60</v>
      </c>
      <c r="C47" s="16">
        <f>+I41</f>
        <v>26879.125</v>
      </c>
      <c r="F47" s="12" t="s">
        <v>51</v>
      </c>
      <c r="G47" s="16">
        <f>+'Cadena de valor'!N23</f>
        <v>0</v>
      </c>
      <c r="H47" s="16">
        <v>0</v>
      </c>
      <c r="I47" s="16">
        <f>+G47*H47</f>
        <v>0</v>
      </c>
    </row>
    <row r="48" spans="2:9" x14ac:dyDescent="0.3">
      <c r="B48" s="12" t="s">
        <v>61</v>
      </c>
      <c r="C48" s="16">
        <f>+I14</f>
        <v>31891.111111111109</v>
      </c>
      <c r="F48" s="12" t="s">
        <v>52</v>
      </c>
      <c r="G48" s="16">
        <f>+'Cadena de valor'!T17</f>
        <v>70000</v>
      </c>
      <c r="H48" s="16">
        <f>+I48/G48</f>
        <v>0.83957480158730158</v>
      </c>
      <c r="I48" s="16">
        <f>+C49</f>
        <v>58770.236111111109</v>
      </c>
    </row>
    <row r="49" spans="2:9" x14ac:dyDescent="0.3">
      <c r="B49" s="15" t="s">
        <v>62</v>
      </c>
      <c r="C49" s="36">
        <f>SUM(C47:C48)</f>
        <v>58770.236111111109</v>
      </c>
      <c r="F49" s="12" t="s">
        <v>53</v>
      </c>
      <c r="G49" s="16">
        <f>+'Cadena de valor'!U17</f>
        <v>65000</v>
      </c>
      <c r="H49" s="16">
        <f>+(I47+I48)/(G47+G48)</f>
        <v>0.83957480158730158</v>
      </c>
      <c r="I49" s="16">
        <f>+G49*H49</f>
        <v>54572.362103174601</v>
      </c>
    </row>
    <row r="50" spans="2:9" x14ac:dyDescent="0.3">
      <c r="F50" s="12" t="s">
        <v>54</v>
      </c>
      <c r="G50" s="16">
        <f>+G47+G48-G49</f>
        <v>5000</v>
      </c>
      <c r="H50" s="16">
        <f>+I50/G50</f>
        <v>0.8395748015873018</v>
      </c>
      <c r="I50" s="16">
        <f>+I47+I48-I49</f>
        <v>4197.8740079365089</v>
      </c>
    </row>
    <row r="52" spans="2:9" x14ac:dyDescent="0.3">
      <c r="B52" s="25" t="s">
        <v>65</v>
      </c>
    </row>
    <row r="54" spans="2:9" x14ac:dyDescent="0.3">
      <c r="C54" s="22" t="s">
        <v>73</v>
      </c>
      <c r="D54" s="22" t="s">
        <v>74</v>
      </c>
      <c r="E54" s="22" t="s">
        <v>28</v>
      </c>
    </row>
    <row r="55" spans="2:9" x14ac:dyDescent="0.3">
      <c r="B55" s="12" t="s">
        <v>66</v>
      </c>
      <c r="C55" s="16">
        <f>+G24*0.6</f>
        <v>24000</v>
      </c>
      <c r="D55" s="16">
        <f>+G49*1.25</f>
        <v>81250</v>
      </c>
      <c r="E55" s="16">
        <f>SUM(C55:D55)</f>
        <v>105250</v>
      </c>
    </row>
    <row r="56" spans="2:9" x14ac:dyDescent="0.3">
      <c r="B56" s="12" t="s">
        <v>67</v>
      </c>
      <c r="C56" s="16">
        <f>-I24</f>
        <v>-16224.888888888889</v>
      </c>
      <c r="D56" s="16">
        <f>-I49</f>
        <v>-54572.362103174601</v>
      </c>
      <c r="E56" s="16">
        <f>SUM(C56:D56)</f>
        <v>-70797.250992063491</v>
      </c>
    </row>
    <row r="57" spans="2:9" x14ac:dyDescent="0.3">
      <c r="B57" s="10" t="s">
        <v>68</v>
      </c>
      <c r="C57" s="49">
        <f>SUM(C55:C56)</f>
        <v>7775.1111111111113</v>
      </c>
      <c r="D57" s="49">
        <f t="shared" ref="D57:E57" si="5">SUM(D55:D56)</f>
        <v>26677.637896825399</v>
      </c>
      <c r="E57" s="49">
        <f t="shared" si="5"/>
        <v>34452.749007936509</v>
      </c>
    </row>
    <row r="58" spans="2:9" x14ac:dyDescent="0.3">
      <c r="B58" s="12" t="s">
        <v>69</v>
      </c>
      <c r="C58" s="16">
        <f>-G24*J17</f>
        <v>-6420.9523809523807</v>
      </c>
      <c r="D58" s="16">
        <f>-G49*J17</f>
        <v>-10434.047619047618</v>
      </c>
      <c r="E58" s="16">
        <f>SUM(C58:D58)</f>
        <v>-16855</v>
      </c>
    </row>
    <row r="59" spans="2:9" x14ac:dyDescent="0.3">
      <c r="B59" s="10" t="s">
        <v>70</v>
      </c>
      <c r="C59" s="49">
        <f>SUM(C57:C58)</f>
        <v>1354.1587301587306</v>
      </c>
      <c r="D59" s="49">
        <f t="shared" ref="D59:E59" si="6">SUM(D57:D58)</f>
        <v>16243.590277777781</v>
      </c>
      <c r="E59" s="49">
        <f t="shared" si="6"/>
        <v>17597.749007936509</v>
      </c>
    </row>
    <row r="60" spans="2:9" x14ac:dyDescent="0.3">
      <c r="B60" s="12" t="s">
        <v>71</v>
      </c>
      <c r="C60" s="17"/>
      <c r="D60" s="17"/>
      <c r="E60" s="16">
        <f>-K14</f>
        <v>-3520</v>
      </c>
    </row>
    <row r="61" spans="2:9" x14ac:dyDescent="0.3">
      <c r="B61" s="10" t="s">
        <v>72</v>
      </c>
      <c r="C61" s="26"/>
      <c r="D61" s="26"/>
      <c r="E61" s="49">
        <f>SUM(E59:E60)</f>
        <v>14077.749007936509</v>
      </c>
    </row>
    <row r="64" spans="2:9" x14ac:dyDescent="0.3">
      <c r="B64" s="25" t="s">
        <v>103</v>
      </c>
    </row>
    <row r="67" spans="2:5" x14ac:dyDescent="0.3">
      <c r="C67" s="31" t="s">
        <v>15</v>
      </c>
      <c r="D67" s="31" t="s">
        <v>6</v>
      </c>
      <c r="E67" s="31" t="s">
        <v>16</v>
      </c>
    </row>
    <row r="68" spans="2:5" x14ac:dyDescent="0.3">
      <c r="B68" s="12" t="s">
        <v>108</v>
      </c>
      <c r="C68" s="35">
        <f>+G16/G23</f>
        <v>0.02</v>
      </c>
      <c r="D68" s="35">
        <f>+H16/G40</f>
        <v>0.16666666666666666</v>
      </c>
      <c r="E68" s="35">
        <f>+I16/G48</f>
        <v>2.8571428571428571E-2</v>
      </c>
    </row>
    <row r="69" spans="2:5" x14ac:dyDescent="0.3">
      <c r="B69" s="12" t="s">
        <v>107</v>
      </c>
      <c r="C69" s="35">
        <f>+'Datos de entrada'!B46/'Datos de entrada'!B47</f>
        <v>1.8888888888888889E-2</v>
      </c>
      <c r="D69" s="35">
        <f>+'Datos de entrada'!C46/'Datos de entrada'!C47</f>
        <v>0.15384615384615385</v>
      </c>
      <c r="E69" s="35">
        <f>+'Datos de entrada'!D46/'Datos de entrada'!D47</f>
        <v>0.03</v>
      </c>
    </row>
    <row r="70" spans="2:5" x14ac:dyDescent="0.3">
      <c r="B70" s="12" t="s">
        <v>111</v>
      </c>
      <c r="C70" s="52" t="s">
        <v>109</v>
      </c>
      <c r="D70" s="52" t="s">
        <v>109</v>
      </c>
      <c r="E70" s="52" t="s">
        <v>110</v>
      </c>
    </row>
  </sheetData>
  <mergeCells count="1"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Datos de entrada</vt:lpstr>
      <vt:lpstr>Cadena de valor</vt:lpstr>
      <vt:lpstr>solución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Anne</dc:creator>
  <cp:lastModifiedBy>user</cp:lastModifiedBy>
  <dcterms:created xsi:type="dcterms:W3CDTF">2025-04-07T15:53:49Z</dcterms:created>
  <dcterms:modified xsi:type="dcterms:W3CDTF">2025-04-09T20:52:39Z</dcterms:modified>
</cp:coreProperties>
</file>